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TON-HD-FS\63ass-mr3\2021-xxxxx【SSF】青少年スポーツライフ2021\13_納品\(1014)4-11歳_集計表_Q3以外\"/>
    </mc:Choice>
  </mc:AlternateContent>
  <bookViews>
    <workbookView xWindow="480" yWindow="60" windowWidth="18072" windowHeight="9900" activeTab="1"/>
  </bookViews>
  <sheets>
    <sheet name="目次" sheetId="1" r:id="rId1"/>
    <sheet name="NP" sheetId="2" r:id="rId2"/>
  </sheets>
  <definedNames>
    <definedName name="_xlnm.Print_Area" localSheetId="1">NP!$A:$F</definedName>
    <definedName name="_xlnm.Print_Titles" localSheetId="1">NP!$1:$4</definedName>
    <definedName name="_xlnm.Print_Titles" localSheetId="0">目次!$1:$5</definedName>
  </definedNames>
  <calcPr calcId="162913"/>
</workbook>
</file>

<file path=xl/calcChain.xml><?xml version="1.0" encoding="utf-8"?>
<calcChain xmlns="http://schemas.openxmlformats.org/spreadsheetml/2006/main">
  <c r="B1511" i="2" l="1"/>
  <c r="B1492" i="2"/>
  <c r="B1464" i="2"/>
  <c r="B1452" i="2"/>
  <c r="B1440" i="2"/>
  <c r="B1429" i="2"/>
  <c r="B1418" i="2"/>
  <c r="B1407" i="2"/>
  <c r="B1396" i="2"/>
  <c r="B1380" i="2"/>
  <c r="B1364" i="2"/>
  <c r="B1348" i="2"/>
  <c r="B1332" i="2"/>
  <c r="B1317" i="2"/>
  <c r="B1301" i="2"/>
  <c r="B1286" i="2"/>
  <c r="B1270" i="2"/>
  <c r="B1253" i="2"/>
  <c r="B1236" i="2"/>
  <c r="B1219" i="2"/>
  <c r="B1202" i="2"/>
  <c r="B1185" i="2"/>
  <c r="B1168" i="2"/>
  <c r="B1151" i="2"/>
  <c r="B1134" i="2"/>
  <c r="B1117" i="2"/>
  <c r="B1100" i="2"/>
  <c r="B1083" i="2"/>
  <c r="B1068" i="2"/>
  <c r="B1055" i="2"/>
  <c r="B1041" i="2"/>
  <c r="B1027" i="2"/>
  <c r="B1013" i="2"/>
  <c r="B999" i="2"/>
  <c r="B985" i="2"/>
  <c r="B968" i="2"/>
  <c r="B951" i="2"/>
  <c r="B937" i="2"/>
  <c r="B923" i="2"/>
  <c r="B908" i="2"/>
  <c r="B893" i="2"/>
  <c r="B878" i="2"/>
  <c r="B863" i="2"/>
  <c r="B851" i="2"/>
  <c r="B840" i="2"/>
  <c r="B817" i="2"/>
  <c r="B797" i="2"/>
  <c r="B776" i="2"/>
  <c r="B764" i="2"/>
  <c r="B745" i="2"/>
  <c r="B731" i="2"/>
  <c r="B713" i="2"/>
  <c r="B693" i="2"/>
  <c r="B683" i="2"/>
  <c r="B595" i="2"/>
  <c r="B585" i="2"/>
  <c r="B571" i="2"/>
  <c r="B552" i="2"/>
  <c r="B525" i="2"/>
  <c r="B513" i="2"/>
  <c r="B426" i="2"/>
  <c r="B379" i="2"/>
  <c r="B369" i="2"/>
  <c r="B340" i="2"/>
  <c r="B326" i="2"/>
  <c r="B307" i="2"/>
  <c r="B155" i="2"/>
  <c r="B138" i="2"/>
  <c r="B127" i="2"/>
  <c r="B108" i="2"/>
  <c r="B87" i="2"/>
  <c r="B72" i="2"/>
  <c r="B59" i="2"/>
  <c r="B50" i="2"/>
  <c r="B35" i="2"/>
  <c r="B21" i="2"/>
  <c r="B6" i="2"/>
  <c r="C82" i="1"/>
  <c r="C81" i="1"/>
  <c r="C80" i="1"/>
  <c r="C79" i="1"/>
  <c r="C78" i="1"/>
  <c r="C77" i="1"/>
  <c r="C76" i="1"/>
  <c r="C75" i="1"/>
  <c r="C74" i="1"/>
  <c r="C73" i="1"/>
  <c r="C72" i="1"/>
  <c r="C71" i="1"/>
  <c r="C70" i="1"/>
  <c r="C69" i="1"/>
  <c r="C68" i="1"/>
  <c r="C67" i="1"/>
  <c r="C66" i="1"/>
  <c r="C65" i="1"/>
  <c r="C64" i="1"/>
  <c r="C63" i="1"/>
  <c r="C62" i="1"/>
  <c r="C61" i="1"/>
  <c r="C60" i="1"/>
  <c r="C59" i="1"/>
  <c r="C58" i="1"/>
  <c r="C57" i="1"/>
  <c r="C56" i="1"/>
  <c r="C55" i="1"/>
  <c r="C54" i="1"/>
  <c r="C53" i="1"/>
  <c r="C52" i="1"/>
  <c r="C51" i="1"/>
  <c r="C50" i="1"/>
  <c r="C49" i="1"/>
  <c r="C48" i="1"/>
  <c r="C47" i="1"/>
  <c r="C46" i="1"/>
  <c r="C45" i="1"/>
  <c r="C44" i="1"/>
  <c r="C43" i="1"/>
  <c r="C42" i="1"/>
  <c r="C41" i="1"/>
  <c r="C40" i="1"/>
  <c r="C39" i="1"/>
  <c r="C38" i="1"/>
  <c r="C37" i="1"/>
  <c r="C36" i="1"/>
  <c r="C35" i="1"/>
  <c r="C34" i="1"/>
  <c r="C33" i="1"/>
  <c r="C32" i="1"/>
  <c r="C31" i="1"/>
  <c r="C30" i="1"/>
  <c r="C29" i="1"/>
  <c r="C28" i="1"/>
  <c r="C27" i="1"/>
  <c r="C26" i="1"/>
  <c r="C25" i="1"/>
  <c r="C24" i="1"/>
  <c r="C23" i="1"/>
  <c r="C22" i="1"/>
  <c r="C21" i="1"/>
  <c r="C20" i="1"/>
  <c r="C19" i="1"/>
  <c r="C18" i="1"/>
  <c r="C17" i="1"/>
  <c r="C16" i="1"/>
  <c r="C15" i="1"/>
  <c r="C14" i="1"/>
  <c r="C13" i="1"/>
  <c r="C12" i="1"/>
  <c r="C11" i="1"/>
  <c r="C10" i="1"/>
  <c r="C9" i="1"/>
  <c r="C8" i="1"/>
  <c r="C7" i="1"/>
  <c r="C6" i="1"/>
</calcChain>
</file>

<file path=xl/sharedStrings.xml><?xml version="1.0" encoding="utf-8"?>
<sst xmlns="http://schemas.openxmlformats.org/spreadsheetml/2006/main" count="1817" uniqueCount="848">
  <si>
    <t>①4～11歳のスポーツライフに関する調査2021（第16回）単純集計結果（Q3以外N表）</t>
  </si>
  <si>
    <t>No</t>
  </si>
  <si>
    <t>N</t>
  </si>
  <si>
    <t>%</t>
  </si>
  <si>
    <t>N%</t>
  </si>
  <si>
    <t>タイトル</t>
  </si>
  <si>
    <t>型</t>
  </si>
  <si>
    <t>アイテム条件</t>
  </si>
  <si>
    <t>出力条件</t>
  </si>
  <si>
    <t>地域(SA)</t>
  </si>
  <si>
    <t>全体</t>
  </si>
  <si>
    <t>北海道</t>
  </si>
  <si>
    <t>東北</t>
  </si>
  <si>
    <t>関東</t>
  </si>
  <si>
    <t>中部</t>
  </si>
  <si>
    <t>近畿</t>
  </si>
  <si>
    <t>中国</t>
  </si>
  <si>
    <t>四国</t>
  </si>
  <si>
    <t>九州</t>
  </si>
  <si>
    <t/>
  </si>
  <si>
    <t>地域</t>
  </si>
  <si>
    <t>SA</t>
  </si>
  <si>
    <t>都市規模(MA)</t>
  </si>
  <si>
    <t>２１大都市（計）</t>
  </si>
  <si>
    <t>東京都区部</t>
  </si>
  <si>
    <t>２０大都市</t>
  </si>
  <si>
    <t>その他の市（計）</t>
  </si>
  <si>
    <t>人口１０万人以上の市</t>
  </si>
  <si>
    <t>人口１０万人未満の市</t>
  </si>
  <si>
    <t>町村</t>
  </si>
  <si>
    <t>都市規模</t>
  </si>
  <si>
    <t>MA</t>
  </si>
  <si>
    <t>Ｑ１－１年齢(SA)</t>
  </si>
  <si>
    <t>４歳</t>
  </si>
  <si>
    <t>５歳</t>
  </si>
  <si>
    <t>６歳</t>
  </si>
  <si>
    <t>７歳</t>
  </si>
  <si>
    <t>８歳</t>
  </si>
  <si>
    <t>９歳</t>
  </si>
  <si>
    <t>１０歳</t>
  </si>
  <si>
    <t>１１歳</t>
  </si>
  <si>
    <t>Ｑ１－１年齢</t>
  </si>
  <si>
    <t>Ｑ１－２性別(SA)</t>
  </si>
  <si>
    <t>男子</t>
  </si>
  <si>
    <t>女子</t>
  </si>
  <si>
    <t>Ｑ１－２性別</t>
  </si>
  <si>
    <t>Ｑ１－３学校(SA)</t>
  </si>
  <si>
    <t>小学校</t>
  </si>
  <si>
    <t>保育園</t>
  </si>
  <si>
    <t>幼稚園</t>
  </si>
  <si>
    <t>認定こども園</t>
  </si>
  <si>
    <t>その他</t>
  </si>
  <si>
    <t>在学・在園していない</t>
  </si>
  <si>
    <t>-</t>
  </si>
  <si>
    <t>Ｑ１－３学校</t>
  </si>
  <si>
    <t>Ｑ１－４学年(SA)</t>
  </si>
  <si>
    <t>【在学・在園中】</t>
  </si>
  <si>
    <t>年中（４歳児クラス）</t>
  </si>
  <si>
    <t>年長（５歳児クラス）</t>
  </si>
  <si>
    <t>１年生</t>
  </si>
  <si>
    <t>２年生</t>
  </si>
  <si>
    <t>３年生</t>
  </si>
  <si>
    <t>４年生</t>
  </si>
  <si>
    <t>５年生</t>
  </si>
  <si>
    <t>６年生</t>
  </si>
  <si>
    <t>Ｑ１－４学年</t>
  </si>
  <si>
    <t>性・学校(MA)</t>
  </si>
  <si>
    <t>男子（計）</t>
  </si>
  <si>
    <t>女子（計）</t>
  </si>
  <si>
    <t>性・学校</t>
  </si>
  <si>
    <t>学年(MA)</t>
  </si>
  <si>
    <t>未就学児（計）</t>
  </si>
  <si>
    <t>小学生（計）</t>
  </si>
  <si>
    <t>学年</t>
  </si>
  <si>
    <t>就学状況(SA)</t>
  </si>
  <si>
    <t>未就学児</t>
  </si>
  <si>
    <t>小学１・２年</t>
  </si>
  <si>
    <t>小学３・４年</t>
  </si>
  <si>
    <t>小学５・６年</t>
  </si>
  <si>
    <t>非該当</t>
  </si>
  <si>
    <t>就学状況</t>
  </si>
  <si>
    <t>性・就学状況(MA)</t>
  </si>
  <si>
    <t>性・就学状況</t>
  </si>
  <si>
    <t>Ｑ２　過去１年間におこなった運動・スポーツ・運動あそび(MA)</t>
  </si>
  <si>
    <t>サッカー</t>
  </si>
  <si>
    <t>フットサル</t>
  </si>
  <si>
    <t>キックベースボール</t>
  </si>
  <si>
    <t>ゴルフ</t>
  </si>
  <si>
    <t>野球</t>
  </si>
  <si>
    <t>ソフトボール</t>
  </si>
  <si>
    <t>キャッチボール</t>
  </si>
  <si>
    <t>バスケットボール</t>
  </si>
  <si>
    <t>３ｏｎ３（スリー・オン・スリー・バスケットボール）</t>
  </si>
  <si>
    <t>バレーボール</t>
  </si>
  <si>
    <t>ソフトバレーボール</t>
  </si>
  <si>
    <t>ハンドボール</t>
  </si>
  <si>
    <t>バドミントン</t>
  </si>
  <si>
    <t>ラグビー</t>
  </si>
  <si>
    <t>タグラグビー</t>
  </si>
  <si>
    <t>ボウリング</t>
  </si>
  <si>
    <t>卓球</t>
  </si>
  <si>
    <t>ゲートボール</t>
  </si>
  <si>
    <t>テニス（硬式）</t>
  </si>
  <si>
    <t>ソフトテニス（軟式）</t>
  </si>
  <si>
    <t>ドッジボール</t>
  </si>
  <si>
    <t>フライングディスク（フリスビー）</t>
  </si>
  <si>
    <t>ダブルダッチ（２本の長なわとびの一種）</t>
  </si>
  <si>
    <t>つなひき</t>
  </si>
  <si>
    <t>なわとび（長なわとびを含む）</t>
  </si>
  <si>
    <t>エアロビックダンス</t>
  </si>
  <si>
    <t>体操（軽い体操・ラジオ体操など）</t>
  </si>
  <si>
    <t>体操競技</t>
  </si>
  <si>
    <t>新体操</t>
  </si>
  <si>
    <t>トランポリン</t>
  </si>
  <si>
    <t>バレエ</t>
  </si>
  <si>
    <t>フォークダンス</t>
  </si>
  <si>
    <t>ジャズダンス</t>
  </si>
  <si>
    <t>ヒップホップダンス</t>
  </si>
  <si>
    <t>筋力トレーニング</t>
  </si>
  <si>
    <t>ウォーキング</t>
  </si>
  <si>
    <t>ジョギング・ランニング</t>
  </si>
  <si>
    <t>陸上競技</t>
  </si>
  <si>
    <t>かけっこ</t>
  </si>
  <si>
    <t>水泳（スイミング）</t>
  </si>
  <si>
    <t>空手</t>
  </si>
  <si>
    <t>弓道</t>
  </si>
  <si>
    <t>剣道</t>
  </si>
  <si>
    <t>柔道</t>
  </si>
  <si>
    <t>相撲</t>
  </si>
  <si>
    <t>海水浴</t>
  </si>
  <si>
    <t>カヌー</t>
  </si>
  <si>
    <t>サーフィン</t>
  </si>
  <si>
    <t>シュノーケリング</t>
  </si>
  <si>
    <t>スクーバダイビング</t>
  </si>
  <si>
    <t>ボート</t>
  </si>
  <si>
    <t>ボディボード</t>
  </si>
  <si>
    <t>キャンプ</t>
  </si>
  <si>
    <t>釣り</t>
  </si>
  <si>
    <t>ハイキング</t>
  </si>
  <si>
    <t>登山</t>
  </si>
  <si>
    <t>ウォークラリー</t>
  </si>
  <si>
    <t>オリエンテーリング</t>
  </si>
  <si>
    <t>スキー</t>
  </si>
  <si>
    <t>スノーボード</t>
  </si>
  <si>
    <t>スケート</t>
  </si>
  <si>
    <t>そり</t>
  </si>
  <si>
    <t>一輪車</t>
  </si>
  <si>
    <t>インラインスケート</t>
  </si>
  <si>
    <t>ローラースケート</t>
  </si>
  <si>
    <t>スケートボード（スケボー）</t>
  </si>
  <si>
    <t>キックボード</t>
  </si>
  <si>
    <t>サイクリング</t>
  </si>
  <si>
    <t>おにごっこ</t>
  </si>
  <si>
    <t>かくれんぼ</t>
  </si>
  <si>
    <t>カンけり</t>
  </si>
  <si>
    <t>木登り</t>
  </si>
  <si>
    <t>ゴムとび</t>
  </si>
  <si>
    <t>自転車あそび</t>
  </si>
  <si>
    <t>竹馬</t>
  </si>
  <si>
    <t>鉄棒</t>
  </si>
  <si>
    <t>フィールドアスレチック</t>
  </si>
  <si>
    <t>ぶらんこ</t>
  </si>
  <si>
    <t>合気道</t>
  </si>
  <si>
    <t>アイススケート</t>
  </si>
  <si>
    <t>アクロバットダンス</t>
  </si>
  <si>
    <t>ｅスポーツ</t>
  </si>
  <si>
    <t>うんてい</t>
  </si>
  <si>
    <t>かたき</t>
  </si>
  <si>
    <t>カヤック</t>
  </si>
  <si>
    <t>川遊び</t>
  </si>
  <si>
    <t>クライミング</t>
  </si>
  <si>
    <t>グラウンドゴルフ</t>
  </si>
  <si>
    <t>クロスカントリー</t>
  </si>
  <si>
    <t>警ドロ</t>
  </si>
  <si>
    <t>KPOPダンス</t>
  </si>
  <si>
    <t>サップ</t>
  </si>
  <si>
    <t>散歩</t>
  </si>
  <si>
    <t>三輪車</t>
  </si>
  <si>
    <t>社交ダンス</t>
  </si>
  <si>
    <t>ジャングルジム</t>
  </si>
  <si>
    <t>乗馬</t>
  </si>
  <si>
    <t>少林寺拳法</t>
  </si>
  <si>
    <t>スキージャンプ</t>
  </si>
  <si>
    <t>ストライダー（キックバイク）</t>
  </si>
  <si>
    <t>素振り</t>
  </si>
  <si>
    <t>スポーツチャンバラ</t>
  </si>
  <si>
    <t>創作ダンス</t>
  </si>
  <si>
    <t>太鼓（和太鼓）</t>
  </si>
  <si>
    <t>タイヤ遊び</t>
  </si>
  <si>
    <t>だるまさんがころんだ</t>
  </si>
  <si>
    <t>ダンス／おどり</t>
  </si>
  <si>
    <t>チアダンス</t>
  </si>
  <si>
    <t>チアリーディング</t>
  </si>
  <si>
    <t>テコンドー</t>
  </si>
  <si>
    <t>てんか（ボール運動）</t>
  </si>
  <si>
    <t>ドッヂビー</t>
  </si>
  <si>
    <t>とび箱</t>
  </si>
  <si>
    <t>どろ遊び</t>
  </si>
  <si>
    <t>登り棒</t>
  </si>
  <si>
    <t>パークゴルフ</t>
  </si>
  <si>
    <t>バイク</t>
  </si>
  <si>
    <t>バッティング</t>
  </si>
  <si>
    <t>バトントワリング</t>
  </si>
  <si>
    <t>バランスボール</t>
  </si>
  <si>
    <t>ピラティス</t>
  </si>
  <si>
    <t>フィットネス</t>
  </si>
  <si>
    <t>フラフープ</t>
  </si>
  <si>
    <t>ブレイブボード</t>
  </si>
  <si>
    <t>ボーイスカウト／ガールスカウト</t>
  </si>
  <si>
    <t>ボール遊び</t>
  </si>
  <si>
    <t>ボール投げ</t>
  </si>
  <si>
    <t>ボクシング</t>
  </si>
  <si>
    <t>ボッチャ</t>
  </si>
  <si>
    <t>ホッピング</t>
  </si>
  <si>
    <t>マット運動</t>
  </si>
  <si>
    <t>祭りの踊り</t>
  </si>
  <si>
    <t>マラソン</t>
  </si>
  <si>
    <t>水遊び</t>
  </si>
  <si>
    <t>モータースポーツ</t>
  </si>
  <si>
    <t>遊具遊び</t>
  </si>
  <si>
    <t>ヨガ</t>
  </si>
  <si>
    <t>よさこい</t>
  </si>
  <si>
    <t>ラフティング</t>
  </si>
  <si>
    <t>レスリング</t>
  </si>
  <si>
    <t>ろくぼく</t>
  </si>
  <si>
    <t>その他・不明</t>
  </si>
  <si>
    <t>１年間、運動・スポーツはしなかった</t>
  </si>
  <si>
    <t>無回答</t>
  </si>
  <si>
    <t>回答計</t>
  </si>
  <si>
    <t>Ｑ２　過去１年間におこなった運動・スポーツ・運動あそび</t>
  </si>
  <si>
    <t>Ｑ３ア．年間実施頻度分類(SA)</t>
  </si>
  <si>
    <t>非実施（０回／年）</t>
  </si>
  <si>
    <t>週１回未満（１～５１回／年）</t>
  </si>
  <si>
    <t>週１回以上２回未満（５２～１０３回／年）</t>
  </si>
  <si>
    <t>週２回以上３回未満（１０４～１５５回／年）</t>
  </si>
  <si>
    <t>週３回以上４回未満（１５６～２０７回／年）</t>
  </si>
  <si>
    <t>週４回以上５回未満（２０８～２５９回／年）</t>
  </si>
  <si>
    <t>週５回以上６回未満（２６０～３１１回／年）</t>
  </si>
  <si>
    <t>週６回以上７回未満（３１２～３６３回／年）</t>
  </si>
  <si>
    <t>週７回以上（３６４回以上／年）</t>
  </si>
  <si>
    <t>平均（回／年）</t>
  </si>
  <si>
    <t>標準偏差</t>
  </si>
  <si>
    <t>Ｑ３ア．年間実施頻度分類</t>
  </si>
  <si>
    <t>Ｑ３ア．実施頻度群(SA)</t>
  </si>
  <si>
    <t>非実施群（０回／年）</t>
  </si>
  <si>
    <t>低頻度群（年１回以上週３回未満）</t>
  </si>
  <si>
    <t>中頻度群（週３回以上週７回未満）</t>
  </si>
  <si>
    <t>高頻度群（週７回以上）</t>
  </si>
  <si>
    <t>Ｑ３ア．実施頻度群</t>
  </si>
  <si>
    <t>Ｑ４　過去１年間に運動・スポーツ・運動あそびをした理由(MA)</t>
  </si>
  <si>
    <t>【この1年間に運動をした人】</t>
  </si>
  <si>
    <t>楽しいから</t>
  </si>
  <si>
    <t>好きだから</t>
  </si>
  <si>
    <t>うまくなりたいから</t>
  </si>
  <si>
    <t>練習をしたいから</t>
  </si>
  <si>
    <t>勝ちたいから</t>
  </si>
  <si>
    <t>からだを動かしたいから</t>
  </si>
  <si>
    <t>みんなで集まりたいから</t>
  </si>
  <si>
    <t>新しい友だちと知りあえそうだから</t>
  </si>
  <si>
    <t>自分の得意なことをやりたいから</t>
  </si>
  <si>
    <t>自分を認めてもらいたいから</t>
  </si>
  <si>
    <t>進学にいかせそうだから</t>
  </si>
  <si>
    <t>他にすることがないから</t>
  </si>
  <si>
    <t>友だちに誘われたから</t>
  </si>
  <si>
    <t>親にすすめられたから</t>
  </si>
  <si>
    <t>兄弟姉妹がやっているから</t>
  </si>
  <si>
    <t>先生にすすめられたから</t>
  </si>
  <si>
    <t>授業や部活、クラブ、習い事としてやらなければいけないものだから</t>
  </si>
  <si>
    <t>体力作り・体力強化</t>
  </si>
  <si>
    <t>健康のため</t>
  </si>
  <si>
    <t>目標達成のため</t>
  </si>
  <si>
    <t>Ｑ４　過去１年間に運動・スポーツ・運動あそびをした理由</t>
  </si>
  <si>
    <t>Ｑ５　過去1年間に運動・スポーツ・運動あそびで１週間以上活動を休むケガの有無(SA)</t>
  </si>
  <si>
    <t>ある</t>
  </si>
  <si>
    <t>ない</t>
  </si>
  <si>
    <t>Ｑ５　過去1年間に運動・スポーツ・運動あそびで１週間以上活動を休むケガの有無</t>
  </si>
  <si>
    <t>Ｑ５＿１　ケガの部分(MA)</t>
  </si>
  <si>
    <t>【この1年間にけがをした人】</t>
  </si>
  <si>
    <t>あご</t>
  </si>
  <si>
    <t>足</t>
  </si>
  <si>
    <t>足首</t>
  </si>
  <si>
    <t>足の裏</t>
  </si>
  <si>
    <t>足の甲</t>
  </si>
  <si>
    <t>足の靭帯</t>
  </si>
  <si>
    <t>足の爪</t>
  </si>
  <si>
    <t>足の指</t>
  </si>
  <si>
    <t>頭</t>
  </si>
  <si>
    <t>顔</t>
  </si>
  <si>
    <t>かかと</t>
  </si>
  <si>
    <t>肩</t>
  </si>
  <si>
    <t>首</t>
  </si>
  <si>
    <t>くるぶし</t>
  </si>
  <si>
    <t>股関節</t>
  </si>
  <si>
    <t>腰</t>
  </si>
  <si>
    <t>腰から臀部</t>
  </si>
  <si>
    <t>鎖骨</t>
  </si>
  <si>
    <t>すね</t>
  </si>
  <si>
    <t>背中</t>
  </si>
  <si>
    <t>手</t>
  </si>
  <si>
    <t>手首</t>
  </si>
  <si>
    <t>手のひら</t>
  </si>
  <si>
    <t>手の指</t>
  </si>
  <si>
    <t>鼻</t>
  </si>
  <si>
    <t>ひざ</t>
  </si>
  <si>
    <t>ひじ</t>
  </si>
  <si>
    <t>ふくらはぎ</t>
  </si>
  <si>
    <t>目</t>
  </si>
  <si>
    <t>もも</t>
  </si>
  <si>
    <t>指</t>
  </si>
  <si>
    <t>脇腹</t>
  </si>
  <si>
    <t>ハムストリングス</t>
  </si>
  <si>
    <t>腕</t>
  </si>
  <si>
    <t>胸</t>
  </si>
  <si>
    <t>腸骨</t>
  </si>
  <si>
    <t>肋骨</t>
  </si>
  <si>
    <t>肝臓</t>
  </si>
  <si>
    <t>口</t>
  </si>
  <si>
    <t>Ｑ５＿１　ケガの部分</t>
  </si>
  <si>
    <t>Ｑ５＿２　ケガの状態(MA)</t>
  </si>
  <si>
    <t>亜脱臼</t>
  </si>
  <si>
    <t>痛み</t>
  </si>
  <si>
    <t>炎症</t>
  </si>
  <si>
    <t>オスグッド</t>
  </si>
  <si>
    <t>関節炎</t>
  </si>
  <si>
    <t>傷</t>
  </si>
  <si>
    <t>切り傷</t>
  </si>
  <si>
    <t>亀裂骨折</t>
  </si>
  <si>
    <t>筋損傷</t>
  </si>
  <si>
    <t>筋断裂</t>
  </si>
  <si>
    <t>筋肉痛</t>
  </si>
  <si>
    <t>筋肉疲労</t>
  </si>
  <si>
    <t>腱鞘炎</t>
  </si>
  <si>
    <t>腱損傷</t>
  </si>
  <si>
    <t>骨折</t>
  </si>
  <si>
    <t>骨膜炎</t>
  </si>
  <si>
    <t>座骨神経痛</t>
  </si>
  <si>
    <t>膝蓋靭帯炎</t>
  </si>
  <si>
    <t>出血</t>
  </si>
  <si>
    <t>シンスプリント</t>
  </si>
  <si>
    <t>靭帯炎症</t>
  </si>
  <si>
    <t>靭帯損傷</t>
  </si>
  <si>
    <t>すり傷</t>
  </si>
  <si>
    <t>成長痛</t>
  </si>
  <si>
    <t>そくわん症</t>
  </si>
  <si>
    <t>脱臼</t>
  </si>
  <si>
    <t>打撲</t>
  </si>
  <si>
    <t>突き指</t>
  </si>
  <si>
    <t>内出血</t>
  </si>
  <si>
    <t>肉離れ</t>
  </si>
  <si>
    <t>ねんざ</t>
  </si>
  <si>
    <t>剥離骨折</t>
  </si>
  <si>
    <t>半月板損傷</t>
  </si>
  <si>
    <t>ひび</t>
  </si>
  <si>
    <t>皮膚剥け</t>
  </si>
  <si>
    <t>疲労</t>
  </si>
  <si>
    <t>疲労骨折</t>
  </si>
  <si>
    <t>疲労骨折寸前</t>
  </si>
  <si>
    <t>付着部炎</t>
  </si>
  <si>
    <t>分離症の疑い</t>
  </si>
  <si>
    <t>ヘルニア</t>
  </si>
  <si>
    <t>骨のずれ</t>
  </si>
  <si>
    <t>野球肩</t>
  </si>
  <si>
    <t>野球ひじ</t>
  </si>
  <si>
    <t>腰椎分離症</t>
  </si>
  <si>
    <t>離断性骨軟骨炎</t>
  </si>
  <si>
    <t>かたまった</t>
  </si>
  <si>
    <t>ひざに水がたまった</t>
  </si>
  <si>
    <t>まめがつぶれた</t>
  </si>
  <si>
    <t>検査結果待ち</t>
  </si>
  <si>
    <t>テニスひじ</t>
  </si>
  <si>
    <t>腰痛</t>
  </si>
  <si>
    <t>圧迫骨折</t>
  </si>
  <si>
    <t>陥没骨折</t>
  </si>
  <si>
    <t>ぎっくり腰</t>
  </si>
  <si>
    <t>肝損傷</t>
  </si>
  <si>
    <t>筋膜炎</t>
  </si>
  <si>
    <t>骨端線損傷</t>
  </si>
  <si>
    <t>ジャンパー膝</t>
  </si>
  <si>
    <t>ランナーズニー</t>
  </si>
  <si>
    <t>筋ちがい</t>
  </si>
  <si>
    <t>膝蓋骨骨折</t>
  </si>
  <si>
    <t>爪が割れた</t>
  </si>
  <si>
    <t>骨ささくれ</t>
  </si>
  <si>
    <t>鵞足炎</t>
  </si>
  <si>
    <t>大腿骨頭すべり症</t>
  </si>
  <si>
    <t>環軸椎回旋位固定</t>
  </si>
  <si>
    <t>とびひ</t>
  </si>
  <si>
    <t>むちうち</t>
  </si>
  <si>
    <t>あざ</t>
  </si>
  <si>
    <t>シーバー病（セーバー）</t>
  </si>
  <si>
    <t>種子骨障害</t>
  </si>
  <si>
    <t>網膜剥離</t>
  </si>
  <si>
    <t>骨挫傷</t>
  </si>
  <si>
    <t>肩鎖関節損傷</t>
  </si>
  <si>
    <t>三角骨</t>
  </si>
  <si>
    <t>脳震盪</t>
  </si>
  <si>
    <t>筋腱炎</t>
  </si>
  <si>
    <t>Ｑ５＿２　ケガの状態</t>
  </si>
  <si>
    <t>Ｑ５＿３　ケガをした時期(SA)</t>
  </si>
  <si>
    <t>２０２０年６～８月</t>
  </si>
  <si>
    <t>２０２０年９～１１月</t>
  </si>
  <si>
    <t>２０２０年１２月～２０２１年２月</t>
  </si>
  <si>
    <t>２０２１年３～５月</t>
  </si>
  <si>
    <t>Ｑ５＿３　ケガをした時期</t>
  </si>
  <si>
    <t>Ｑ６　運動・スポーツ・運動あそびをしない理由(MA)</t>
  </si>
  <si>
    <t>【この1年間に運動していない人】</t>
  </si>
  <si>
    <t>得意ではないから</t>
  </si>
  <si>
    <t>きらいだから</t>
  </si>
  <si>
    <t>つまらないから</t>
  </si>
  <si>
    <t>疲れるから</t>
  </si>
  <si>
    <t>面倒だから</t>
  </si>
  <si>
    <t>場所がないから</t>
  </si>
  <si>
    <t>時間がないから</t>
  </si>
  <si>
    <t>施設がないから</t>
  </si>
  <si>
    <t>運動・スポーツより他にしたいことがあるから</t>
  </si>
  <si>
    <t>恥ずかしいから</t>
  </si>
  <si>
    <t>仲間（友だち）がいないから</t>
  </si>
  <si>
    <t>お金がかかるから</t>
  </si>
  <si>
    <t>勉強や習いごとでいそがしいから</t>
  </si>
  <si>
    <t>からだの調子が悪くてスポーツができないから</t>
  </si>
  <si>
    <t>自分のやりたいと思う運動・スポーツがないから</t>
  </si>
  <si>
    <t>新型コロナウイルスへの感染が不安だから</t>
  </si>
  <si>
    <t>必要がない・したいと思わない</t>
  </si>
  <si>
    <t>障害があるため</t>
  </si>
  <si>
    <t>Ｑ６　運動・スポーツ・運動あそびをしない理由</t>
  </si>
  <si>
    <t>Ｑ７　今入っている学校の運動部やサークル等(MA)</t>
  </si>
  <si>
    <t>学校のクラブ活動・運動部活動</t>
  </si>
  <si>
    <t>民間のスポーツクラブ</t>
  </si>
  <si>
    <t>地域のスポーツクラブ</t>
  </si>
  <si>
    <t>幼稚園や保育園のサークル・教室・クラブ</t>
  </si>
  <si>
    <t>個人のレッスン</t>
  </si>
  <si>
    <t>市町村のスポーツ教室</t>
  </si>
  <si>
    <t>ボーイスカウト</t>
  </si>
  <si>
    <t>不明</t>
  </si>
  <si>
    <t>どこにもはいっていない</t>
  </si>
  <si>
    <t>運動部等に入っている（計）</t>
  </si>
  <si>
    <t>Ｑ７　今入っている学校の運動部やサークル等</t>
  </si>
  <si>
    <t>Ｑ８　運動・スポーツ・運動あそびをするのは好きか(SA)</t>
  </si>
  <si>
    <t>好き</t>
  </si>
  <si>
    <t>どちらかというと好き</t>
  </si>
  <si>
    <t>どちらかというときらい</t>
  </si>
  <si>
    <t>きらい</t>
  </si>
  <si>
    <t>好き（計）</t>
  </si>
  <si>
    <t>きらい（計）</t>
  </si>
  <si>
    <t>Ｑ８　運動・スポーツ・運動あそびをするのは好きか</t>
  </si>
  <si>
    <t>Ｑ９　習いごとの実施状況(SA)</t>
  </si>
  <si>
    <t>している</t>
  </si>
  <si>
    <t>していない</t>
  </si>
  <si>
    <t>Ｑ９　習いごとの実施状況</t>
  </si>
  <si>
    <t>Ｑ９ＳＱ１　現在の習いごと(MA)</t>
  </si>
  <si>
    <t>【習い事をしている人】</t>
  </si>
  <si>
    <t>ピアノ</t>
  </si>
  <si>
    <t>そろばん</t>
  </si>
  <si>
    <t>習字</t>
  </si>
  <si>
    <t>学習塾</t>
  </si>
  <si>
    <t>絵画</t>
  </si>
  <si>
    <t>英会話</t>
  </si>
  <si>
    <t>プログラミング</t>
  </si>
  <si>
    <t>歌</t>
  </si>
  <si>
    <t>英語・語学</t>
  </si>
  <si>
    <t>エレクトーン</t>
  </si>
  <si>
    <t>音楽</t>
  </si>
  <si>
    <t>科学教室</t>
  </si>
  <si>
    <t>家庭教師</t>
  </si>
  <si>
    <t>ギター</t>
  </si>
  <si>
    <t>硬筆・書き方・書道</t>
  </si>
  <si>
    <t>茶道</t>
  </si>
  <si>
    <t>三線</t>
  </si>
  <si>
    <t>算数塾</t>
  </si>
  <si>
    <t>手芸</t>
  </si>
  <si>
    <t>吹奏楽（ブラスバンド）</t>
  </si>
  <si>
    <t>知育教育</t>
  </si>
  <si>
    <t>通信学習</t>
  </si>
  <si>
    <t>ドラム</t>
  </si>
  <si>
    <t>トランペット</t>
  </si>
  <si>
    <t>バイオリン</t>
  </si>
  <si>
    <t>パソコン</t>
  </si>
  <si>
    <t>ミュージカル</t>
  </si>
  <si>
    <t>ものづくり</t>
  </si>
  <si>
    <t>幼児教室</t>
  </si>
  <si>
    <t>リトミック</t>
  </si>
  <si>
    <t>料理</t>
  </si>
  <si>
    <t>ロボット教室</t>
  </si>
  <si>
    <t>テニス</t>
  </si>
  <si>
    <t>バトミントン</t>
  </si>
  <si>
    <t>体操</t>
  </si>
  <si>
    <t>ダンス（ヒップホップダンス・ジャズダンスなど）</t>
  </si>
  <si>
    <t>スポーツクラブ（フィットネスクラブ）</t>
  </si>
  <si>
    <t>体育クラブ、スポーツ教室</t>
  </si>
  <si>
    <t>チアリーディング・チアダンス</t>
  </si>
  <si>
    <t>フラダンス</t>
  </si>
  <si>
    <t>ボーイスカウト・ガールスカウト</t>
  </si>
  <si>
    <t>ボクシング、ボクササイズ</t>
  </si>
  <si>
    <t>ボルダリング</t>
  </si>
  <si>
    <t>リズムダンス</t>
  </si>
  <si>
    <t>琉舞</t>
  </si>
  <si>
    <t>学習や文化・芸術系の習いごと（計）</t>
  </si>
  <si>
    <t>球技やチームスポーツ系の習いごと（計）</t>
  </si>
  <si>
    <t>球技以外のスポーツ系の習いごと（計）</t>
  </si>
  <si>
    <t>Ｑ９ＳＱ１　現在の習いごと</t>
  </si>
  <si>
    <t>Q１０　コロナ拡大後の運動時間や環境の変化の有無(SA)</t>
  </si>
  <si>
    <t>はい</t>
  </si>
  <si>
    <t>いいえ</t>
  </si>
  <si>
    <t>Q１０　コロナ拡大後の運動時間や環境の変化の有無</t>
  </si>
  <si>
    <t>Q１０ＳＱ１　具体的な環境変化の内容(MA)</t>
  </si>
  <si>
    <t>【環境に変化ありの人】</t>
  </si>
  <si>
    <t>園・校庭やホール、体育館がいままでどおり使えなくなったことがあった</t>
  </si>
  <si>
    <t>園・学校で貸し出しているボールなどの用具が使えなくなったことがあった</t>
  </si>
  <si>
    <t>スポーツ教室やスポーツ少年団、学校の運動クラブなどの活動が減ったことがあった</t>
  </si>
  <si>
    <t>公園や広場が閉鎖されたことがあった</t>
  </si>
  <si>
    <t>参加予定のスポーツ大会が延期・中止になったことがあった</t>
  </si>
  <si>
    <t>運動・スポーツ・運動あそびをする時間が増えた</t>
  </si>
  <si>
    <t>運動・スポーツ・運動あそびをする時間が減った</t>
  </si>
  <si>
    <t>オンラインを活用して運動・スポーツ・運動あそびをすることが増えた</t>
  </si>
  <si>
    <t>家族と運動・スポーツ・運動あそびをする時間が増えた</t>
  </si>
  <si>
    <t>外出や外で運動する機会が減った</t>
  </si>
  <si>
    <t>マスクをして運動するようになった</t>
  </si>
  <si>
    <t>Q１０ＳＱ１　具体的な環境変化の内容</t>
  </si>
  <si>
    <t>Q１１　新型コロナ拡大による運動・スポーツに対する気持ちの変化(MA)</t>
  </si>
  <si>
    <t>運動・スポーツ・運動あそびをしていても感染しないか気になるようになった</t>
  </si>
  <si>
    <t>活動中に肩を組んだり握手をしたりすることにとまどいを感じるようになった</t>
  </si>
  <si>
    <t>友達やチームの仲間と一緒に運動・スポーツ・運動あそびをできることがうれしいと思うようになった</t>
  </si>
  <si>
    <t>運動・スポーツ・運動あそびをもっとしたいと思うようになった</t>
  </si>
  <si>
    <t>運動・スポーツ・運動あそびをすることは大切だと思うようになった</t>
  </si>
  <si>
    <t>運動・スポーツ・運動あそびはしなくてもよいと感じるようになった</t>
  </si>
  <si>
    <t>特に変化はなかった</t>
  </si>
  <si>
    <t>マスクをするようになった／苦しい／嫌だ</t>
  </si>
  <si>
    <t>密にならないよう気をつけるようになった（ラジオ体操など）</t>
  </si>
  <si>
    <t>Q１１　新型コロナ拡大による運動・スポーツに対する気持ちの変化</t>
  </si>
  <si>
    <t>Ｑ１２　対象の子どもとの続柄(SA)</t>
  </si>
  <si>
    <t>父</t>
  </si>
  <si>
    <t>母</t>
  </si>
  <si>
    <t>祖父</t>
  </si>
  <si>
    <t>祖母</t>
  </si>
  <si>
    <t>おば</t>
  </si>
  <si>
    <t>きょうだい</t>
  </si>
  <si>
    <t>Ｑ１２　対象の子どもとの続柄</t>
  </si>
  <si>
    <t>Ｑ１３　職業(SA)</t>
  </si>
  <si>
    <t>自営業</t>
  </si>
  <si>
    <t>家族従事者</t>
  </si>
  <si>
    <t>勤め人／正社員・正職員</t>
  </si>
  <si>
    <t>勤め人／契約社員・派遣社員・非常勤</t>
  </si>
  <si>
    <t>専業主婦・主夫</t>
  </si>
  <si>
    <t>パートタイムやアルバイト</t>
  </si>
  <si>
    <t>無職</t>
  </si>
  <si>
    <t>自営・勤め人（計）</t>
  </si>
  <si>
    <t>その他（計）</t>
  </si>
  <si>
    <t>勤め人（計）</t>
  </si>
  <si>
    <t>Ｑ１３　職業</t>
  </si>
  <si>
    <t>Ｑ１４　婚姻状況(SA)</t>
  </si>
  <si>
    <t>未婚</t>
  </si>
  <si>
    <t>有配偶（現在結婚している）</t>
  </si>
  <si>
    <t>死別（配偶者と死に別れた）</t>
  </si>
  <si>
    <t>離別（配偶者と離婚した）</t>
  </si>
  <si>
    <t>Ｑ１４　婚姻状況</t>
  </si>
  <si>
    <t>Ｑ１５　家族（世帯員）の人数(SA)</t>
  </si>
  <si>
    <t>１人</t>
  </si>
  <si>
    <t>２人</t>
  </si>
  <si>
    <t>３人</t>
  </si>
  <si>
    <t>４人</t>
  </si>
  <si>
    <t>５人</t>
  </si>
  <si>
    <t>６人</t>
  </si>
  <si>
    <t>７人</t>
  </si>
  <si>
    <t>８人</t>
  </si>
  <si>
    <t>９人</t>
  </si>
  <si>
    <t>１０人</t>
  </si>
  <si>
    <t>１１人以上</t>
  </si>
  <si>
    <t>平均（人）</t>
  </si>
  <si>
    <t>Ｑ１５　家族（世帯員）の人数</t>
  </si>
  <si>
    <t>Ｑ１５　家族構成(MA)</t>
  </si>
  <si>
    <t>おじ</t>
  </si>
  <si>
    <t>曽祖父</t>
  </si>
  <si>
    <t>曽祖母</t>
  </si>
  <si>
    <t>甥、姪</t>
  </si>
  <si>
    <t>Ｑ１５　家族構成</t>
  </si>
  <si>
    <t>ｎＱ１５　家族構成(MA)</t>
  </si>
  <si>
    <t>兄</t>
  </si>
  <si>
    <t>姉</t>
  </si>
  <si>
    <t>弟</t>
  </si>
  <si>
    <t>妹</t>
  </si>
  <si>
    <t>きょうだい（詳細無回答）</t>
  </si>
  <si>
    <t>ｎＱ１５　家族構成</t>
  </si>
  <si>
    <t>nＱ１５（１）家族構成(MA)</t>
  </si>
  <si>
    <t>二世代世帯</t>
  </si>
  <si>
    <t>三世代以上世帯</t>
  </si>
  <si>
    <t>nＱ１５（１）家族構成</t>
  </si>
  <si>
    <t>Ｑ１５　「きょうだい」の内訳(MA)</t>
  </si>
  <si>
    <t>【きょうだいあり】</t>
  </si>
  <si>
    <t>Ｑ１５　「きょうだい」の内訳</t>
  </si>
  <si>
    <t>Ｑ１５（１）　「きょうだい」の人数＿１兄(SA)</t>
  </si>
  <si>
    <t>【兄】</t>
  </si>
  <si>
    <t>５人以上</t>
  </si>
  <si>
    <t>Ｑ１５（１）　「きょうだい」の人数＿１兄</t>
  </si>
  <si>
    <t>Ｑ１５（１）　「きょうだい」の人数＿２姉(SA)</t>
  </si>
  <si>
    <t>【姉】</t>
  </si>
  <si>
    <t>Ｑ１５（１）　「きょうだい」の人数＿２姉</t>
  </si>
  <si>
    <t>Ｑ１５（１）　「きょうだい」の人数＿３弟(SA)</t>
  </si>
  <si>
    <t>【弟】</t>
  </si>
  <si>
    <t>Ｑ１５（１）　「きょうだい」の人数＿３弟</t>
  </si>
  <si>
    <t>Ｑ１５（１）　「きょうだい」の人数＿４妹(SA)</t>
  </si>
  <si>
    <t>【妹】</t>
  </si>
  <si>
    <t>Ｑ１５（１）　「きょうだい」の人数＿４妹</t>
  </si>
  <si>
    <t>Ｑ１５（２）　運動・スポーツ活動状況　１父(SA)</t>
  </si>
  <si>
    <t>【父】</t>
  </si>
  <si>
    <t>よくしている</t>
  </si>
  <si>
    <t>時々している</t>
  </si>
  <si>
    <t>ほとんどしていない</t>
  </si>
  <si>
    <t>全くしていない</t>
  </si>
  <si>
    <t>している（計）</t>
  </si>
  <si>
    <t>していない（計）</t>
  </si>
  <si>
    <t>Ｑ１５（２）　運動・スポーツ活動状況　１父</t>
  </si>
  <si>
    <t>Ｑ１５（２）　運動・スポーツ活動状況　２母(SA)</t>
  </si>
  <si>
    <t>【母】</t>
  </si>
  <si>
    <t>Ｑ１５（２）　運動・スポーツ活動状況　２母</t>
  </si>
  <si>
    <t>Ｑ１６　スポーツの習いごとや学校の運動部等の月平均支出(SA)</t>
  </si>
  <si>
    <t>１，０００円未満</t>
  </si>
  <si>
    <t>１，０００～３，０００円未満</t>
  </si>
  <si>
    <t>３，０００～５，０００円未満</t>
  </si>
  <si>
    <t>５，０００～１万円未満</t>
  </si>
  <si>
    <t>１～２万円未満</t>
  </si>
  <si>
    <t>２～３万円未満</t>
  </si>
  <si>
    <t>３万円以上</t>
  </si>
  <si>
    <t>支出していない</t>
  </si>
  <si>
    <t>わからない</t>
  </si>
  <si>
    <t>Ｑ１６　スポーツの習いごとや学校の運動部等の月平均支出</t>
  </si>
  <si>
    <t>Ｑ１７　芸術・文化・学習関係の習いごとの月平均支出(SA)</t>
  </si>
  <si>
    <t>Ｑ１７　芸術・文化・学習関係の習いごとの月平均支出</t>
  </si>
  <si>
    <t>Ｑ１８＿１　家族と運動・スポーツ・運動あそびをするか(SA)</t>
  </si>
  <si>
    <t>Ｑ１８＿１　家族と運動・スポーツ・運動あそびをするか</t>
  </si>
  <si>
    <t>Ｑ１８＿２　家族とスポーツ観戦（テレビなどを含む）をするか(SA)</t>
  </si>
  <si>
    <t>Ｑ１８＿２　家族とスポーツ観戦（テレビなどを含む）をするか</t>
  </si>
  <si>
    <t>Ｑ１８＿３　家族と運動やスポーツについての話をするか(SA)</t>
  </si>
  <si>
    <t>Ｑ１８＿３　家族と運動やスポーツについての話をするか</t>
  </si>
  <si>
    <t>Ｑ１９　子どもの１週間の朝食摂取頻度(SA)</t>
  </si>
  <si>
    <t>ほとんど毎日食べる</t>
  </si>
  <si>
    <t>週4～5日食べる</t>
  </si>
  <si>
    <t>週2～3日食べる</t>
  </si>
  <si>
    <t>ほとんど食べない</t>
  </si>
  <si>
    <t>食べる（計）</t>
  </si>
  <si>
    <t>毎日食べない（計）</t>
  </si>
  <si>
    <t>Ｑ１９　子どもの１週間の朝食摂取頻度</t>
  </si>
  <si>
    <t>Ｑ１９ＳＱ１　子どもは、朝、食欲があるか(SA)</t>
  </si>
  <si>
    <t>【朝食を食べる】</t>
  </si>
  <si>
    <t>よく食べる</t>
  </si>
  <si>
    <t>普通</t>
  </si>
  <si>
    <t>あまり食べない</t>
  </si>
  <si>
    <t>食欲あり（計）</t>
  </si>
  <si>
    <t>食欲なし（計）</t>
  </si>
  <si>
    <t>Ｑ１９ＳＱ１　子どもは、朝、食欲があるか</t>
  </si>
  <si>
    <t>Ｑ２０　子どもの排便頻度(SA)</t>
  </si>
  <si>
    <t>ほぼ毎日</t>
  </si>
  <si>
    <t>２日に１回</t>
  </si>
  <si>
    <t>３日に１回</t>
  </si>
  <si>
    <t>３日に１回未満</t>
  </si>
  <si>
    <t>不規則である</t>
  </si>
  <si>
    <t>Ｑ２０　子どもの排便頻度</t>
  </si>
  <si>
    <t>Ｑ２１　子どもの通園・通学の方法(MA)</t>
  </si>
  <si>
    <t>徒歩</t>
  </si>
  <si>
    <t>自転車（お子様自身が運転）</t>
  </si>
  <si>
    <t>自転車（ご家族が運転）</t>
  </si>
  <si>
    <t>バス・電車</t>
  </si>
  <si>
    <t>自家用車・バイク</t>
  </si>
  <si>
    <t>通学・通園はしていない</t>
  </si>
  <si>
    <t>Ｑ２１　子どもの通園・通学の方法</t>
  </si>
  <si>
    <t>Ｑ２1＿１　1週間あたりの日数　徒歩(SA)</t>
  </si>
  <si>
    <t>【通園・通学方法：徒歩】</t>
  </si>
  <si>
    <t>１日</t>
  </si>
  <si>
    <t>２日</t>
  </si>
  <si>
    <t>３日</t>
  </si>
  <si>
    <t>４日</t>
  </si>
  <si>
    <t>５日</t>
  </si>
  <si>
    <t>６日</t>
  </si>
  <si>
    <t>７日</t>
  </si>
  <si>
    <t>平均（日）</t>
  </si>
  <si>
    <t>Ｑ２1＿１　1週間あたりの日数　徒歩</t>
  </si>
  <si>
    <t>Ｑ２1＿１　1週間あたりの日数　自転車（お子様自身が運転）(SA)</t>
  </si>
  <si>
    <t>【通園・通学方法：自転車（お子様自身が運転）】</t>
  </si>
  <si>
    <t>Ｑ２1＿１　1週間あたりの日数　自転車（お子様自身が運転）</t>
  </si>
  <si>
    <t>Ｑ２1＿１　1週間あたりの日数　自転車（ご家族が運転）(SA)</t>
  </si>
  <si>
    <t>【通園・通学方法：自転車（ご家族が運転）】</t>
  </si>
  <si>
    <t>Ｑ２1＿１　1週間あたりの日数　自転車（ご家族が運転）</t>
  </si>
  <si>
    <t>Ｑ２1＿１　1週間あたりの日数　バス・電車(SA)</t>
  </si>
  <si>
    <t>【通園・通学方法：バス・電車】</t>
  </si>
  <si>
    <t>Ｑ２1＿１　1週間あたりの日数　バス・電車</t>
  </si>
  <si>
    <t>Ｑ２1＿１　1週間あたりの日数　自家用車・バイク(SA)</t>
  </si>
  <si>
    <t>【通園・通学方法：自家用車・バイク】</t>
  </si>
  <si>
    <t>Ｑ２1＿１　1週間あたりの日数　自家用車・バイク</t>
  </si>
  <si>
    <t>Ｑ２１＿１　所要時間　徒歩(SA)</t>
  </si>
  <si>
    <t>４分以内</t>
  </si>
  <si>
    <t>５～１４分以内</t>
  </si>
  <si>
    <t>１５～２９分以内</t>
  </si>
  <si>
    <t>３０～５９分以内</t>
  </si>
  <si>
    <t>６０～８９分以内</t>
  </si>
  <si>
    <t>９０～１１９分以内</t>
  </si>
  <si>
    <t>１２０分以上</t>
  </si>
  <si>
    <t>平均（分）</t>
  </si>
  <si>
    <t>Ｑ２１＿１　所要時間　徒歩</t>
  </si>
  <si>
    <t>Ｑ２１＿１　所要時間　自転車（お子様自身が運転）(SA)</t>
  </si>
  <si>
    <t>Ｑ２１＿１　所要時間　自転車（お子様自身が運転）</t>
  </si>
  <si>
    <t>Ｑ２１＿１　所要時間　自転車（ご家族が運転）(SA)</t>
  </si>
  <si>
    <t>Ｑ２１＿１　所要時間　自転車（ご家族が運転）</t>
  </si>
  <si>
    <t>Ｑ２１＿１　所要時間　バス・電車(SA)</t>
  </si>
  <si>
    <t>Ｑ２１＿１　所要時間　バス・電車</t>
  </si>
  <si>
    <t>Ｑ２１＿１　所要時間　自家用車・バイク(SA)</t>
  </si>
  <si>
    <t>Ｑ２１＿１　所要時間　自家用車・バイク</t>
  </si>
  <si>
    <t>ｎＱ２１＿１　所要時間　計(SA)</t>
  </si>
  <si>
    <t>【通園・通学方法回答】</t>
  </si>
  <si>
    <t>ｎＱ２１＿１　所要時間　計</t>
  </si>
  <si>
    <t>Ｑ２２－１　子どもの平日の就寝時刻(SA)</t>
  </si>
  <si>
    <t>１９時台以前</t>
  </si>
  <si>
    <t>２０時台</t>
  </si>
  <si>
    <t>２１時台</t>
  </si>
  <si>
    <t>２２時台</t>
  </si>
  <si>
    <t>２３時台</t>
  </si>
  <si>
    <t>２４時台以降</t>
  </si>
  <si>
    <t>平均（時）</t>
  </si>
  <si>
    <t>Ｑ２２－１　子どもの平日の就寝時刻</t>
  </si>
  <si>
    <t>Ｑ２２－２　子どもの平日の起床時刻(SA)</t>
  </si>
  <si>
    <t>５時台以前</t>
  </si>
  <si>
    <t>６時台</t>
  </si>
  <si>
    <t>７時台</t>
  </si>
  <si>
    <t>８時台</t>
  </si>
  <si>
    <t>９時台以降</t>
  </si>
  <si>
    <t>Ｑ２２－２　子どもの平日の起床時刻</t>
  </si>
  <si>
    <t>Ｑ２２－３　子どもの休日の就寝時刻(SA)</t>
  </si>
  <si>
    <t>Ｑ２２－３　子どもの休日の就寝時刻</t>
  </si>
  <si>
    <t>Ｑ２２－４　子どもの休日の起床時刻(SA)</t>
  </si>
  <si>
    <t>Ｑ２２－４　子どもの休日の起床時刻</t>
  </si>
  <si>
    <t>Q２２　子どもの平日の睡眠時間(SA)</t>
  </si>
  <si>
    <t>８時間未満</t>
  </si>
  <si>
    <t>８～９時間未満</t>
  </si>
  <si>
    <t>９～１０時間未満</t>
  </si>
  <si>
    <t>１０～１１時間未満</t>
  </si>
  <si>
    <t>１１～１２時間未満</t>
  </si>
  <si>
    <t>１２時間以上</t>
  </si>
  <si>
    <t>平均（時間）</t>
  </si>
  <si>
    <t>Q２２　子どもの平日の睡眠時間</t>
  </si>
  <si>
    <t>Q２２　子どもの休日の睡眠時間(SA)</t>
  </si>
  <si>
    <t>Q２２　子どもの休日の睡眠時間</t>
  </si>
  <si>
    <t>Ｑ２３－１　子どもの平日のテレビ等の視聴・ＰＣ等の使用時間(SA)</t>
  </si>
  <si>
    <t>３０分未満</t>
  </si>
  <si>
    <t>３０分～１時間未満</t>
  </si>
  <si>
    <t>１～２時間未満</t>
  </si>
  <si>
    <t>２～３時間未満</t>
  </si>
  <si>
    <t>３～４時間未満</t>
  </si>
  <si>
    <t>４～５時間未満</t>
  </si>
  <si>
    <t>５時間以上</t>
  </si>
  <si>
    <t>Ｑ２３－１　子どもの平日のテレビ等の視聴・ＰＣ等の使用時間</t>
  </si>
  <si>
    <t>Ｑ２３－２　子どもの休日のテレビ等の視聴・ＰＣ等の使用時間(SA)</t>
  </si>
  <si>
    <t>Ｑ２３－２　子どもの休日のテレビ等の視聴・ＰＣ等の使用時間</t>
  </si>
  <si>
    <t>Ｑ２４　保護者（本人）の中学時代の運動部加入状況(SA)</t>
  </si>
  <si>
    <t>加入していた</t>
  </si>
  <si>
    <t>途中でやめた</t>
  </si>
  <si>
    <t>加入していなかった</t>
  </si>
  <si>
    <t>Ｑ２４　保護者（本人）の中学時代の運動部加入状況</t>
  </si>
  <si>
    <t>Ｑ２４　保護者（本人）の高校時代の運動部加入状況(SA)</t>
  </si>
  <si>
    <t>Ｑ２４　保護者（本人）の高校時代の運動部加入状況</t>
  </si>
  <si>
    <t>Ｑ２４　保護者（配偶者）の中学時代の運動部加入状況(SA)</t>
  </si>
  <si>
    <t>【配偶者はいない　以外】</t>
  </si>
  <si>
    <t>Ｑ２４　保護者（配偶者）の中学時代の運動部加入状況</t>
  </si>
  <si>
    <t>Ｑ２４　保護者（配偶者）の高校時代の運動部加入状況(SA)</t>
  </si>
  <si>
    <t>Ｑ２４　保護者（配偶者）の高校時代の運動部加入状況</t>
  </si>
  <si>
    <t>Ｑ２４　保護者（配偶者）の中学時代の運動部加入状況（全数）(SA)</t>
  </si>
  <si>
    <t>配偶者はいない</t>
  </si>
  <si>
    <t>Ｑ２４　保護者（配偶者）の中学時代の運動部加入状況（全数）</t>
  </si>
  <si>
    <t>Ｑ２４　保護者（配偶者）の高校時代の運動部加入状況（全数）(SA)</t>
  </si>
  <si>
    <t>Ｑ２４　保護者（配偶者）の高校時代の運動部加入状況（全数）</t>
  </si>
  <si>
    <t>Ｑ２５　子どもが運動・スポーツをすることで期待すること(MA)</t>
  </si>
  <si>
    <t>スポーツを楽しむ</t>
  </si>
  <si>
    <t>スポーツ技術を身につける</t>
  </si>
  <si>
    <t>達成感を味わう</t>
  </si>
  <si>
    <t>からだを動かす</t>
  </si>
  <si>
    <t>体力をつける</t>
  </si>
  <si>
    <t>運動能力を高める</t>
  </si>
  <si>
    <t>運動不足を解消する</t>
  </si>
  <si>
    <t>健康を保持・増進する</t>
  </si>
  <si>
    <t>チームワークを身につける</t>
  </si>
  <si>
    <t>目標を見つけてがんばる</t>
  </si>
  <si>
    <t>スポーツマンシップを身につける</t>
  </si>
  <si>
    <t>礼儀・マナーを身につける</t>
  </si>
  <si>
    <t>友達をつくる</t>
  </si>
  <si>
    <t>コミュニケーション能力を身につける</t>
  </si>
  <si>
    <t>自分で考える力を身につける</t>
  </si>
  <si>
    <t>ストレス解消</t>
  </si>
  <si>
    <t>メンタルの強化／自信を持つきっかけ</t>
  </si>
  <si>
    <t>粘り強さ／忍耐力を養う</t>
  </si>
  <si>
    <t>特に期待していることはない</t>
  </si>
  <si>
    <t>Ｑ２５　子どもが運動・スポーツをすることで期待すること</t>
  </si>
  <si>
    <t>Ｑ２６　世帯年収（税込）(SA)</t>
  </si>
  <si>
    <t>２００万円未満</t>
  </si>
  <si>
    <t>２００～３００万円未満</t>
  </si>
  <si>
    <t>３００～４００万円未満</t>
  </si>
  <si>
    <t>４００～５００万円未満</t>
  </si>
  <si>
    <t>５００～６００万円未満</t>
  </si>
  <si>
    <t>６００～７００万円未満</t>
  </si>
  <si>
    <t>７００～８００万円未満</t>
  </si>
  <si>
    <t>８００～９００万円未満</t>
  </si>
  <si>
    <t>９００～１，０００万円未満</t>
  </si>
  <si>
    <t>１，０００万円以上</t>
  </si>
  <si>
    <t>Ｑ２６　世帯年収（税込）</t>
  </si>
  <si>
    <t>都道府県(SA)</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</si>
  <si>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</si>
  <si>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</si>
  <si>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</si>
  <si>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</si>
  <si>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</si>
  <si>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</si>
  <si>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</si>
  <si>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</si>
  <si>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</si>
  <si>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</si>
  <si>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</si>
  <si>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</si>
  <si>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</si>
  <si>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</si>
  <si>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</si>
  <si>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</si>
  <si>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</si>
  <si>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</si>
  <si>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</si>
  <si>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</si>
  <si>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</si>
  <si>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</si>
  <si>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</si>
  <si>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</si>
  <si>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</si>
  <si>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</si>
  <si>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</si>
  <si>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</si>
  <si>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</si>
  <si>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</si>
  <si>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</si>
  <si>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</si>
  <si>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</si>
  <si>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</si>
  <si>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</si>
  <si>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</si>
  <si>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</si>
  <si>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</si>
  <si>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</si>
  <si>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</si>
  <si>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</si>
  <si>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</si>
  <si>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</si>
  <si>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</si>
  <si>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</si>
  <si>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</si>
  <si>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都道府県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</si>
</sst>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
    <numFmt numFmtId="177" formatCode="###,###,##0"/>
    <numFmt numFmtId="178" formatCode="###,###,##0.0"/>
    <numFmt numFmtId="179" formatCode="#,###,##0.0"/>
  </numFmts>
  <fonts count="6" x14ac:knownFonts="1">
    <font>
      <sz val="11"/>
      <color theme="1"/>
      <name val="游ゴシック"/>
      <family val="2"/>
      <scheme val="minor"/>
    </font>
    <font>
      <sz val="9"/>
      <color theme="1"/>
      <name val="Meiryo UI"/>
      <family val="3"/>
      <charset val="128"/>
    </font>
    <font>
      <b/>
      <sz val="9"/>
      <color theme="1"/>
      <name val="Meiryo UI"/>
      <family val="3"/>
      <charset val="128"/>
    </font>
    <font>
      <sz val="9"/>
      <color rgb="FF0000FF"/>
      <name val="Meiryo UI"/>
      <family val="3"/>
      <charset val="128"/>
    </font>
    <font>
      <u/>
      <sz val="9"/>
      <color rgb="FF0000FF"/>
      <name val="Meiryo UI"/>
      <family val="3"/>
      <charset val="128"/>
    </font>
    <font>
      <sz val="6"/>
      <name val="游ゴシック"/>
      <family val="3"/>
      <charset val="128"/>
      <scheme val="minor"/>
    </font>
  </fonts>
  <fills count="3">
    <fill>
      <patternFill patternType="none"/>
    </fill>
    <fill>
      <patternFill patternType="gray125"/>
    </fill>
    <fill>
      <patternFill patternType="solid">
        <fgColor rgb="FFDAEEF3"/>
        <bgColor indexed="64"/>
      </patternFill>
    </fill>
  </fills>
  <borders count="12">
    <border>
      <left/>
      <right/>
      <top/>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style="thin">
        <color indexed="64"/>
      </bottom>
      <diagonal/>
    </border>
  </borders>
  <cellStyleXfs count="1">
    <xf numFmtId="0" fontId="0" fillId="0" borderId="0"/>
  </cellStyleXfs>
  <cellXfs count="32">
    <xf numFmtId="0" fontId="0" fillId="0" borderId="0" xfId="0"/>
    <xf numFmtId="0" fontId="1" fillId="0" borderId="0" xfId="0" applyFont="1" applyAlignment="1">
      <alignment vertical="center"/>
    </xf>
    <xf numFmtId="178" fontId="2" fillId="0" borderId="1" xfId="0" applyNumberFormat="1" applyFont="1" applyBorder="1" applyAlignment="1">
      <alignment vertical="center"/>
    </xf>
    <xf numFmtId="49" fontId="1" fillId="0" borderId="1" xfId="0" applyNumberFormat="1" applyFont="1" applyBorder="1" applyAlignment="1">
      <alignment vertical="center" wrapText="1"/>
    </xf>
    <xf numFmtId="0" fontId="3" fillId="0" borderId="0" xfId="0" applyFont="1" applyAlignment="1">
      <alignment vertical="center"/>
    </xf>
    <xf numFmtId="49" fontId="1" fillId="0" borderId="2" xfId="0" applyNumberFormat="1" applyFont="1" applyBorder="1" applyAlignment="1">
      <alignment vertical="center" wrapText="1"/>
    </xf>
    <xf numFmtId="176" fontId="1" fillId="0" borderId="3" xfId="0" applyNumberFormat="1" applyFont="1" applyBorder="1" applyAlignment="1">
      <alignment vertical="center"/>
    </xf>
    <xf numFmtId="0" fontId="1" fillId="0" borderId="4" xfId="0" applyFont="1" applyBorder="1" applyAlignment="1">
      <alignment horizontal="right" vertical="center"/>
    </xf>
    <xf numFmtId="177" fontId="1" fillId="0" borderId="5" xfId="0" applyNumberFormat="1" applyFont="1" applyBorder="1" applyAlignment="1">
      <alignment vertical="center"/>
    </xf>
    <xf numFmtId="176" fontId="1" fillId="0" borderId="6" xfId="0" applyNumberFormat="1" applyFont="1" applyBorder="1" applyAlignment="1">
      <alignment vertical="center"/>
    </xf>
    <xf numFmtId="176" fontId="1" fillId="0" borderId="7" xfId="0" applyNumberFormat="1" applyFont="1" applyBorder="1" applyAlignment="1">
      <alignment vertical="center"/>
    </xf>
    <xf numFmtId="49" fontId="1" fillId="0" borderId="8" xfId="0" applyNumberFormat="1" applyFont="1" applyBorder="1" applyAlignment="1">
      <alignment vertical="center" wrapText="1"/>
    </xf>
    <xf numFmtId="0" fontId="2" fillId="0" borderId="9" xfId="0" applyFont="1" applyBorder="1" applyAlignment="1">
      <alignment horizontal="right" vertical="center"/>
    </xf>
    <xf numFmtId="177" fontId="1" fillId="0" borderId="10" xfId="0" applyNumberFormat="1" applyFont="1" applyBorder="1" applyAlignment="1">
      <alignment vertical="center"/>
    </xf>
    <xf numFmtId="178" fontId="2" fillId="0" borderId="8" xfId="0" applyNumberFormat="1" applyFont="1" applyBorder="1" applyAlignment="1">
      <alignment vertical="center"/>
    </xf>
    <xf numFmtId="0" fontId="2" fillId="0" borderId="0" xfId="0" applyFont="1" applyAlignment="1">
      <alignment horizontal="right" vertical="center"/>
    </xf>
    <xf numFmtId="0" fontId="1" fillId="0" borderId="0" xfId="0" applyFont="1" applyAlignment="1">
      <alignment horizontal="right" vertical="center"/>
    </xf>
    <xf numFmtId="176" fontId="1" fillId="0" borderId="0" xfId="0" applyNumberFormat="1" applyFont="1" applyAlignment="1">
      <alignment vertical="center"/>
    </xf>
    <xf numFmtId="49" fontId="1" fillId="0" borderId="0" xfId="0" applyNumberFormat="1" applyFont="1" applyAlignment="1">
      <alignment vertical="center" wrapText="1"/>
    </xf>
    <xf numFmtId="177" fontId="1" fillId="0" borderId="11" xfId="0" applyNumberFormat="1" applyFont="1" applyBorder="1" applyAlignment="1">
      <alignment vertical="center"/>
    </xf>
    <xf numFmtId="178" fontId="2" fillId="0" borderId="2" xfId="0" applyNumberFormat="1" applyFont="1" applyBorder="1" applyAlignment="1">
      <alignment vertical="center"/>
    </xf>
    <xf numFmtId="0" fontId="2" fillId="0" borderId="1" xfId="0" applyFont="1" applyBorder="1" applyAlignment="1">
      <alignment horizontal="right" vertical="center"/>
    </xf>
    <xf numFmtId="179" fontId="2" fillId="0" borderId="1" xfId="0" applyNumberFormat="1" applyFont="1" applyBorder="1" applyAlignment="1">
      <alignment vertical="center"/>
    </xf>
    <xf numFmtId="0" fontId="1" fillId="0" borderId="11" xfId="0" applyFont="1" applyBorder="1" applyAlignment="1">
      <alignment horizontal="right" vertical="center"/>
    </xf>
    <xf numFmtId="0" fontId="1" fillId="0" borderId="5" xfId="0" applyFont="1" applyBorder="1" applyAlignment="1">
      <alignment horizontal="right" vertical="center"/>
    </xf>
    <xf numFmtId="179" fontId="2" fillId="0" borderId="2" xfId="0" applyNumberFormat="1" applyFont="1" applyBorder="1" applyAlignment="1">
      <alignment vertical="center"/>
    </xf>
    <xf numFmtId="0" fontId="2" fillId="0" borderId="2" xfId="0" applyFont="1" applyBorder="1" applyAlignment="1">
      <alignment horizontal="right" vertical="center"/>
    </xf>
    <xf numFmtId="0" fontId="1" fillId="0" borderId="3" xfId="0" applyFont="1" applyBorder="1" applyAlignment="1">
      <alignment vertical="center" wrapText="1"/>
    </xf>
    <xf numFmtId="0" fontId="1" fillId="2" borderId="3" xfId="0" applyFont="1" applyFill="1" applyBorder="1" applyAlignment="1">
      <alignment vertical="center"/>
    </xf>
    <xf numFmtId="0" fontId="1" fillId="2" borderId="3" xfId="0" applyFont="1" applyFill="1" applyBorder="1"/>
    <xf numFmtId="0" fontId="1" fillId="0" borderId="0" xfId="0" applyFont="1"/>
    <xf numFmtId="0" fontId="4" fillId="0" borderId="3" xfId="0" applyFont="1"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82"/>
  <sheetViews>
    <sheetView workbookViewId="0">
      <pane ySplit="5" topLeftCell="A14" activePane="bottomLeft" state="frozen"/>
      <selection activeCell="A6" sqref="A6"/>
      <selection pane="bottomLeft" activeCell="C31" sqref="C31"/>
    </sheetView>
  </sheetViews>
  <sheetFormatPr defaultColWidth="8.8984375" defaultRowHeight="12.6" x14ac:dyDescent="0.25"/>
  <cols>
    <col min="1" max="1" width="3.59765625" style="30" customWidth="1"/>
    <col min="2" max="2" width="5.59765625" style="30" customWidth="1"/>
    <col min="3" max="3" width="6.59765625" style="30" customWidth="1"/>
    <col min="4" max="4" width="26.59765625" style="30" customWidth="1"/>
    <col min="5" max="5" width="7.59765625" style="30" customWidth="1"/>
    <col min="6" max="7" width="26.59765625" style="30" customWidth="1"/>
    <col min="8" max="16384" width="8.8984375" style="30"/>
  </cols>
  <sheetData>
    <row r="1" spans="2:7" x14ac:dyDescent="0.25">
      <c r="B1" s="1"/>
    </row>
    <row r="2" spans="2:7" x14ac:dyDescent="0.25">
      <c r="B2" s="1" t="s">
        <v>0</v>
      </c>
    </row>
    <row r="5" spans="2:7" x14ac:dyDescent="0.25">
      <c r="B5" s="28" t="s">
        <v>1</v>
      </c>
      <c r="C5" s="28" t="s">
        <v>4</v>
      </c>
      <c r="D5" s="28" t="s">
        <v>5</v>
      </c>
      <c r="E5" s="29" t="s">
        <v>6</v>
      </c>
      <c r="F5" s="29" t="s">
        <v>7</v>
      </c>
      <c r="G5" s="29" t="s">
        <v>8</v>
      </c>
    </row>
    <row r="6" spans="2:7" x14ac:dyDescent="0.25">
      <c r="B6" s="27">
        <v>1</v>
      </c>
      <c r="C6" s="31" t="str">
        <f xml:space="preserve"> HYPERLINK("#NP!B6:F18", "NP(1)")</f>
        <v>NP(1)</v>
      </c>
      <c r="D6" s="27" t="s">
        <v>20</v>
      </c>
      <c r="E6" s="27" t="s">
        <v>21</v>
      </c>
      <c r="F6" s="27"/>
      <c r="G6" s="27"/>
    </row>
    <row r="7" spans="2:7" x14ac:dyDescent="0.25">
      <c r="B7" s="27">
        <v>2</v>
      </c>
      <c r="C7" s="31" t="str">
        <f xml:space="preserve"> HYPERLINK("#NP!B21:F32", "NP(2)")</f>
        <v>NP(2)</v>
      </c>
      <c r="D7" s="27" t="s">
        <v>30</v>
      </c>
      <c r="E7" s="27" t="s">
        <v>31</v>
      </c>
      <c r="F7" s="27"/>
      <c r="G7" s="27"/>
    </row>
    <row r="8" spans="2:7" x14ac:dyDescent="0.25">
      <c r="B8" s="27">
        <v>3</v>
      </c>
      <c r="C8" s="31" t="str">
        <f xml:space="preserve"> HYPERLINK("#NP!B35:F47", "NP(3)")</f>
        <v>NP(3)</v>
      </c>
      <c r="D8" s="27" t="s">
        <v>41</v>
      </c>
      <c r="E8" s="27" t="s">
        <v>21</v>
      </c>
      <c r="F8" s="27"/>
      <c r="G8" s="27"/>
    </row>
    <row r="9" spans="2:7" x14ac:dyDescent="0.25">
      <c r="B9" s="27">
        <v>4</v>
      </c>
      <c r="C9" s="31" t="str">
        <f xml:space="preserve"> HYPERLINK("#NP!B50:F56", "NP(4)")</f>
        <v>NP(4)</v>
      </c>
      <c r="D9" s="27" t="s">
        <v>45</v>
      </c>
      <c r="E9" s="27" t="s">
        <v>21</v>
      </c>
      <c r="F9" s="27"/>
      <c r="G9" s="27"/>
    </row>
    <row r="10" spans="2:7" x14ac:dyDescent="0.25">
      <c r="B10" s="27">
        <v>5</v>
      </c>
      <c r="C10" s="31" t="str">
        <f xml:space="preserve"> HYPERLINK("#NP!B59:F69", "NP(5)")</f>
        <v>NP(5)</v>
      </c>
      <c r="D10" s="27" t="s">
        <v>54</v>
      </c>
      <c r="E10" s="27" t="s">
        <v>21</v>
      </c>
      <c r="F10" s="27"/>
      <c r="G10" s="27"/>
    </row>
    <row r="11" spans="2:7" x14ac:dyDescent="0.25">
      <c r="B11" s="27">
        <v>6</v>
      </c>
      <c r="C11" s="31" t="str">
        <f xml:space="preserve"> HYPERLINK("#NP!B72:F84", "NP(6)")</f>
        <v>NP(6)</v>
      </c>
      <c r="D11" s="27" t="s">
        <v>65</v>
      </c>
      <c r="E11" s="27" t="s">
        <v>21</v>
      </c>
      <c r="F11" s="27" t="s">
        <v>56</v>
      </c>
      <c r="G11" s="27"/>
    </row>
    <row r="12" spans="2:7" x14ac:dyDescent="0.25">
      <c r="B12" s="27">
        <v>7</v>
      </c>
      <c r="C12" s="31" t="str">
        <f xml:space="preserve"> HYPERLINK("#NP!B87:F105", "NP(7)")</f>
        <v>NP(7)</v>
      </c>
      <c r="D12" s="27" t="s">
        <v>69</v>
      </c>
      <c r="E12" s="27" t="s">
        <v>31</v>
      </c>
      <c r="F12" s="27"/>
      <c r="G12" s="27"/>
    </row>
    <row r="13" spans="2:7" x14ac:dyDescent="0.25">
      <c r="B13" s="27">
        <v>8</v>
      </c>
      <c r="C13" s="31" t="str">
        <f xml:space="preserve"> HYPERLINK("#NP!B108:F124", "NP(8)")</f>
        <v>NP(8)</v>
      </c>
      <c r="D13" s="27" t="s">
        <v>73</v>
      </c>
      <c r="E13" s="27" t="s">
        <v>31</v>
      </c>
      <c r="F13" s="27"/>
      <c r="G13" s="27"/>
    </row>
    <row r="14" spans="2:7" x14ac:dyDescent="0.25">
      <c r="B14" s="27">
        <v>9</v>
      </c>
      <c r="C14" s="31" t="str">
        <f xml:space="preserve"> HYPERLINK("#NP!B127:F136", "NP(9)")</f>
        <v>NP(9)</v>
      </c>
      <c r="D14" s="27" t="s">
        <v>80</v>
      </c>
      <c r="E14" s="27" t="s">
        <v>21</v>
      </c>
      <c r="F14" s="27"/>
      <c r="G14" s="27"/>
    </row>
    <row r="15" spans="2:7" x14ac:dyDescent="0.25">
      <c r="B15" s="27">
        <v>10</v>
      </c>
      <c r="C15" s="31" t="str">
        <f xml:space="preserve"> HYPERLINK("#NP!B138:F152", "NP(10)")</f>
        <v>NP(10)</v>
      </c>
      <c r="D15" s="27" t="s">
        <v>82</v>
      </c>
      <c r="E15" s="27" t="s">
        <v>31</v>
      </c>
      <c r="F15" s="27"/>
      <c r="G15" s="27"/>
    </row>
    <row r="16" spans="2:7" ht="25.2" x14ac:dyDescent="0.25">
      <c r="B16" s="27">
        <v>11</v>
      </c>
      <c r="C16" s="31" t="str">
        <f xml:space="preserve"> HYPERLINK("#NP!B155:F304", "NP(11)")</f>
        <v>NP(11)</v>
      </c>
      <c r="D16" s="27" t="s">
        <v>229</v>
      </c>
      <c r="E16" s="27" t="s">
        <v>31</v>
      </c>
      <c r="F16" s="27"/>
      <c r="G16" s="27"/>
    </row>
    <row r="17" spans="2:7" x14ac:dyDescent="0.25">
      <c r="B17" s="27">
        <v>12</v>
      </c>
      <c r="C17" s="31" t="str">
        <f xml:space="preserve"> HYPERLINK("#NP!B307:F323", "NP(12)")</f>
        <v>NP(12)</v>
      </c>
      <c r="D17" s="27" t="s">
        <v>242</v>
      </c>
      <c r="E17" s="27" t="s">
        <v>21</v>
      </c>
      <c r="F17" s="27"/>
      <c r="G17" s="27"/>
    </row>
    <row r="18" spans="2:7" x14ac:dyDescent="0.25">
      <c r="B18" s="27">
        <v>13</v>
      </c>
      <c r="C18" s="31" t="str">
        <f xml:space="preserve"> HYPERLINK("#NP!B326:F337", "NP(13)")</f>
        <v>NP(13)</v>
      </c>
      <c r="D18" s="27" t="s">
        <v>248</v>
      </c>
      <c r="E18" s="27" t="s">
        <v>21</v>
      </c>
      <c r="F18" s="27"/>
      <c r="G18" s="27"/>
    </row>
    <row r="19" spans="2:7" ht="25.2" x14ac:dyDescent="0.25">
      <c r="B19" s="27">
        <v>14</v>
      </c>
      <c r="C19" s="31" t="str">
        <f xml:space="preserve"> HYPERLINK("#NP!B340:F366", "NP(14)")</f>
        <v>NP(14)</v>
      </c>
      <c r="D19" s="27" t="s">
        <v>271</v>
      </c>
      <c r="E19" s="27" t="s">
        <v>31</v>
      </c>
      <c r="F19" s="27" t="s">
        <v>250</v>
      </c>
      <c r="G19" s="27"/>
    </row>
    <row r="20" spans="2:7" ht="25.2" x14ac:dyDescent="0.25">
      <c r="B20" s="27">
        <v>15</v>
      </c>
      <c r="C20" s="31" t="str">
        <f xml:space="preserve"> HYPERLINK("#NP!B369:F376", "NP(15)")</f>
        <v>NP(15)</v>
      </c>
      <c r="D20" s="27" t="s">
        <v>275</v>
      </c>
      <c r="E20" s="27" t="s">
        <v>21</v>
      </c>
      <c r="F20" s="27" t="s">
        <v>250</v>
      </c>
      <c r="G20" s="27"/>
    </row>
    <row r="21" spans="2:7" x14ac:dyDescent="0.25">
      <c r="B21" s="27">
        <v>16</v>
      </c>
      <c r="C21" s="31" t="str">
        <f xml:space="preserve"> HYPERLINK("#NP!B379:F423", "NP(16)")</f>
        <v>NP(16)</v>
      </c>
      <c r="D21" s="27" t="s">
        <v>317</v>
      </c>
      <c r="E21" s="27" t="s">
        <v>31</v>
      </c>
      <c r="F21" s="27" t="s">
        <v>277</v>
      </c>
      <c r="G21" s="27"/>
    </row>
    <row r="22" spans="2:7" x14ac:dyDescent="0.25">
      <c r="B22" s="27">
        <v>17</v>
      </c>
      <c r="C22" s="31" t="str">
        <f xml:space="preserve"> HYPERLINK("#NP!B426:F510", "NP(17)")</f>
        <v>NP(17)</v>
      </c>
      <c r="D22" s="27" t="s">
        <v>397</v>
      </c>
      <c r="E22" s="27" t="s">
        <v>31</v>
      </c>
      <c r="F22" s="27" t="s">
        <v>277</v>
      </c>
      <c r="G22" s="27"/>
    </row>
    <row r="23" spans="2:7" x14ac:dyDescent="0.25">
      <c r="B23" s="27">
        <v>18</v>
      </c>
      <c r="C23" s="31" t="str">
        <f xml:space="preserve"> HYPERLINK("#NP!B513:F522", "NP(18)")</f>
        <v>NP(18)</v>
      </c>
      <c r="D23" s="27" t="s">
        <v>403</v>
      </c>
      <c r="E23" s="27" t="s">
        <v>21</v>
      </c>
      <c r="F23" s="27" t="s">
        <v>277</v>
      </c>
      <c r="G23" s="27"/>
    </row>
    <row r="24" spans="2:7" ht="25.2" x14ac:dyDescent="0.25">
      <c r="B24" s="27">
        <v>19</v>
      </c>
      <c r="C24" s="31" t="str">
        <f xml:space="preserve"> HYPERLINK("#NP!B525:F549", "NP(19)")</f>
        <v>NP(19)</v>
      </c>
      <c r="D24" s="27" t="s">
        <v>424</v>
      </c>
      <c r="E24" s="27" t="s">
        <v>31</v>
      </c>
      <c r="F24" s="27" t="s">
        <v>405</v>
      </c>
      <c r="G24" s="27"/>
    </row>
    <row r="25" spans="2:7" ht="25.2" x14ac:dyDescent="0.25">
      <c r="B25" s="27">
        <v>20</v>
      </c>
      <c r="C25" s="31" t="str">
        <f xml:space="preserve"> HYPERLINK("#NP!B552:F568", "NP(20)")</f>
        <v>NP(20)</v>
      </c>
      <c r="D25" s="27" t="s">
        <v>436</v>
      </c>
      <c r="E25" s="27" t="s">
        <v>31</v>
      </c>
      <c r="F25" s="27"/>
      <c r="G25" s="27"/>
    </row>
    <row r="26" spans="2:7" ht="25.2" x14ac:dyDescent="0.25">
      <c r="B26" s="27">
        <v>21</v>
      </c>
      <c r="C26" s="31" t="str">
        <f xml:space="preserve"> HYPERLINK("#NP!B571:F582", "NP(21)")</f>
        <v>NP(21)</v>
      </c>
      <c r="D26" s="27" t="s">
        <v>444</v>
      </c>
      <c r="E26" s="27" t="s">
        <v>21</v>
      </c>
      <c r="F26" s="27"/>
      <c r="G26" s="27"/>
    </row>
    <row r="27" spans="2:7" x14ac:dyDescent="0.25">
      <c r="B27" s="27">
        <v>22</v>
      </c>
      <c r="C27" s="31" t="str">
        <f xml:space="preserve"> HYPERLINK("#NP!B585:F592", "NP(22)")</f>
        <v>NP(22)</v>
      </c>
      <c r="D27" s="27" t="s">
        <v>448</v>
      </c>
      <c r="E27" s="27" t="s">
        <v>21</v>
      </c>
      <c r="F27" s="27"/>
      <c r="G27" s="27"/>
    </row>
    <row r="28" spans="2:7" x14ac:dyDescent="0.25">
      <c r="B28" s="27">
        <v>23</v>
      </c>
      <c r="C28" s="31" t="str">
        <f xml:space="preserve"> HYPERLINK("#NP!B595:F680", "NP(23)")</f>
        <v>NP(23)</v>
      </c>
      <c r="D28" s="27" t="s">
        <v>499</v>
      </c>
      <c r="E28" s="27" t="s">
        <v>31</v>
      </c>
      <c r="F28" s="27" t="s">
        <v>450</v>
      </c>
      <c r="G28" s="27"/>
    </row>
    <row r="29" spans="2:7" ht="25.2" x14ac:dyDescent="0.25">
      <c r="B29" s="27">
        <v>24</v>
      </c>
      <c r="C29" s="31" t="str">
        <f xml:space="preserve"> HYPERLINK("#NP!B683:F690", "NP(24)")</f>
        <v>NP(24)</v>
      </c>
      <c r="D29" s="27" t="s">
        <v>503</v>
      </c>
      <c r="E29" s="27" t="s">
        <v>21</v>
      </c>
      <c r="F29" s="27"/>
      <c r="G29" s="27"/>
    </row>
    <row r="30" spans="2:7" x14ac:dyDescent="0.25">
      <c r="B30" s="27">
        <v>25</v>
      </c>
      <c r="C30" s="31" t="str">
        <f xml:space="preserve"> HYPERLINK("#NP!B693:F710", "NP(25)")</f>
        <v>NP(25)</v>
      </c>
      <c r="D30" s="27" t="s">
        <v>517</v>
      </c>
      <c r="E30" s="27" t="s">
        <v>31</v>
      </c>
      <c r="F30" s="27" t="s">
        <v>505</v>
      </c>
      <c r="G30" s="27"/>
    </row>
    <row r="31" spans="2:7" ht="25.2" x14ac:dyDescent="0.25">
      <c r="B31" s="27">
        <v>26</v>
      </c>
      <c r="C31" s="31" t="str">
        <f xml:space="preserve"> HYPERLINK("#NP!B713:F729", "NP(26)")</f>
        <v>NP(26)</v>
      </c>
      <c r="D31" s="27" t="s">
        <v>528</v>
      </c>
      <c r="E31" s="27" t="s">
        <v>31</v>
      </c>
      <c r="F31" s="27"/>
      <c r="G31" s="27"/>
    </row>
    <row r="32" spans="2:7" x14ac:dyDescent="0.25">
      <c r="B32" s="27">
        <v>27</v>
      </c>
      <c r="C32" s="31" t="str">
        <f xml:space="preserve"> HYPERLINK("#NP!B732:F743", "NP(27)")</f>
        <v>NP(27)</v>
      </c>
      <c r="D32" s="27" t="s">
        <v>536</v>
      </c>
      <c r="E32" s="27" t="s">
        <v>21</v>
      </c>
      <c r="F32" s="27"/>
      <c r="G32" s="27"/>
    </row>
    <row r="33" spans="2:7" x14ac:dyDescent="0.25">
      <c r="B33" s="27">
        <v>28</v>
      </c>
      <c r="C33" s="31" t="str">
        <f xml:space="preserve"> HYPERLINK("#NP!B746:F762", "NP(28)")</f>
        <v>NP(28)</v>
      </c>
      <c r="D33" s="27" t="s">
        <v>548</v>
      </c>
      <c r="E33" s="27" t="s">
        <v>21</v>
      </c>
      <c r="F33" s="27"/>
      <c r="G33" s="27"/>
    </row>
    <row r="34" spans="2:7" x14ac:dyDescent="0.25">
      <c r="B34" s="27">
        <v>29</v>
      </c>
      <c r="C34" s="31" t="str">
        <f xml:space="preserve"> HYPERLINK("#NP!B765:F774", "NP(29)")</f>
        <v>NP(29)</v>
      </c>
      <c r="D34" s="27" t="s">
        <v>554</v>
      </c>
      <c r="E34" s="27" t="s">
        <v>21</v>
      </c>
      <c r="F34" s="27"/>
      <c r="G34" s="27"/>
    </row>
    <row r="35" spans="2:7" x14ac:dyDescent="0.25">
      <c r="B35" s="27">
        <v>30</v>
      </c>
      <c r="C35" s="31" t="str">
        <f xml:space="preserve"> HYPERLINK("#NP!B777:F795", "NP(30)")</f>
        <v>NP(30)</v>
      </c>
      <c r="D35" s="27" t="s">
        <v>568</v>
      </c>
      <c r="E35" s="27" t="s">
        <v>21</v>
      </c>
      <c r="F35" s="27"/>
      <c r="G35" s="27"/>
    </row>
    <row r="36" spans="2:7" x14ac:dyDescent="0.25">
      <c r="B36" s="27">
        <v>31</v>
      </c>
      <c r="C36" s="31" t="str">
        <f xml:space="preserve"> HYPERLINK("#NP!B798:F815", "NP(31)")</f>
        <v>NP(31)</v>
      </c>
      <c r="D36" s="27" t="s">
        <v>574</v>
      </c>
      <c r="E36" s="27" t="s">
        <v>31</v>
      </c>
      <c r="F36" s="27"/>
      <c r="G36" s="27"/>
    </row>
    <row r="37" spans="2:7" x14ac:dyDescent="0.25">
      <c r="B37" s="27">
        <v>32</v>
      </c>
      <c r="C37" s="31" t="str">
        <f xml:space="preserve"> HYPERLINK("#NP!B818:F838", "NP(32)")</f>
        <v>NP(32)</v>
      </c>
      <c r="D37" s="27" t="s">
        <v>581</v>
      </c>
      <c r="E37" s="27" t="s">
        <v>31</v>
      </c>
      <c r="F37" s="27"/>
      <c r="G37" s="27"/>
    </row>
    <row r="38" spans="2:7" x14ac:dyDescent="0.25">
      <c r="B38" s="27">
        <v>33</v>
      </c>
      <c r="C38" s="31" t="str">
        <f xml:space="preserve"> HYPERLINK("#NP!B841:F849", "NP(33)")</f>
        <v>NP(33)</v>
      </c>
      <c r="D38" s="27" t="s">
        <v>585</v>
      </c>
      <c r="E38" s="27" t="s">
        <v>31</v>
      </c>
      <c r="F38" s="27"/>
      <c r="G38" s="27"/>
    </row>
    <row r="39" spans="2:7" x14ac:dyDescent="0.25">
      <c r="B39" s="27">
        <v>34</v>
      </c>
      <c r="C39" s="31" t="str">
        <f xml:space="preserve"> HYPERLINK("#NP!B852:F861", "NP(34)")</f>
        <v>NP(34)</v>
      </c>
      <c r="D39" s="27" t="s">
        <v>588</v>
      </c>
      <c r="E39" s="27" t="s">
        <v>31</v>
      </c>
      <c r="F39" s="27" t="s">
        <v>587</v>
      </c>
      <c r="G39" s="27"/>
    </row>
    <row r="40" spans="2:7" x14ac:dyDescent="0.25">
      <c r="B40" s="27">
        <v>35</v>
      </c>
      <c r="C40" s="31" t="str">
        <f xml:space="preserve"> HYPERLINK("#NP!B864:F876", "NP(35)")</f>
        <v>NP(35)</v>
      </c>
      <c r="D40" s="27" t="s">
        <v>592</v>
      </c>
      <c r="E40" s="27" t="s">
        <v>21</v>
      </c>
      <c r="F40" s="27" t="s">
        <v>590</v>
      </c>
      <c r="G40" s="27"/>
    </row>
    <row r="41" spans="2:7" x14ac:dyDescent="0.25">
      <c r="B41" s="27">
        <v>36</v>
      </c>
      <c r="C41" s="31" t="str">
        <f xml:space="preserve"> HYPERLINK("#NP!B879:F891", "NP(36)")</f>
        <v>NP(36)</v>
      </c>
      <c r="D41" s="27" t="s">
        <v>595</v>
      </c>
      <c r="E41" s="27" t="s">
        <v>21</v>
      </c>
      <c r="F41" s="27" t="s">
        <v>594</v>
      </c>
      <c r="G41" s="27"/>
    </row>
    <row r="42" spans="2:7" x14ac:dyDescent="0.25">
      <c r="B42" s="27">
        <v>37</v>
      </c>
      <c r="C42" s="31" t="str">
        <f xml:space="preserve"> HYPERLINK("#NP!B894:F906", "NP(37)")</f>
        <v>NP(37)</v>
      </c>
      <c r="D42" s="27" t="s">
        <v>598</v>
      </c>
      <c r="E42" s="27" t="s">
        <v>21</v>
      </c>
      <c r="F42" s="27" t="s">
        <v>597</v>
      </c>
      <c r="G42" s="27"/>
    </row>
    <row r="43" spans="2:7" x14ac:dyDescent="0.25">
      <c r="B43" s="27">
        <v>38</v>
      </c>
      <c r="C43" s="31" t="str">
        <f xml:space="preserve"> HYPERLINK("#NP!B909:F921", "NP(38)")</f>
        <v>NP(38)</v>
      </c>
      <c r="D43" s="27" t="s">
        <v>601</v>
      </c>
      <c r="E43" s="27" t="s">
        <v>21</v>
      </c>
      <c r="F43" s="27" t="s">
        <v>600</v>
      </c>
      <c r="G43" s="27"/>
    </row>
    <row r="44" spans="2:7" ht="25.2" x14ac:dyDescent="0.25">
      <c r="B44" s="27">
        <v>39</v>
      </c>
      <c r="C44" s="31" t="str">
        <f xml:space="preserve"> HYPERLINK("#NP!B924:F935", "NP(39)")</f>
        <v>NP(39)</v>
      </c>
      <c r="D44" s="27" t="s">
        <v>610</v>
      </c>
      <c r="E44" s="27" t="s">
        <v>21</v>
      </c>
      <c r="F44" s="27" t="s">
        <v>603</v>
      </c>
      <c r="G44" s="27"/>
    </row>
    <row r="45" spans="2:7" ht="25.2" x14ac:dyDescent="0.25">
      <c r="B45" s="27">
        <v>40</v>
      </c>
      <c r="C45" s="31" t="str">
        <f xml:space="preserve"> HYPERLINK("#NP!B938:F949", "NP(40)")</f>
        <v>NP(40)</v>
      </c>
      <c r="D45" s="27" t="s">
        <v>613</v>
      </c>
      <c r="E45" s="27" t="s">
        <v>21</v>
      </c>
      <c r="F45" s="27" t="s">
        <v>612</v>
      </c>
      <c r="G45" s="27"/>
    </row>
    <row r="46" spans="2:7" ht="25.2" x14ac:dyDescent="0.25">
      <c r="B46" s="27">
        <v>41</v>
      </c>
      <c r="C46" s="31" t="str">
        <f xml:space="preserve"> HYPERLINK("#NP!B952:F966", "NP(41)")</f>
        <v>NP(41)</v>
      </c>
      <c r="D46" s="27" t="s">
        <v>624</v>
      </c>
      <c r="E46" s="27" t="s">
        <v>21</v>
      </c>
      <c r="F46" s="27"/>
      <c r="G46" s="27"/>
    </row>
    <row r="47" spans="2:7" ht="25.2" x14ac:dyDescent="0.25">
      <c r="B47" s="27">
        <v>42</v>
      </c>
      <c r="C47" s="31" t="str">
        <f xml:space="preserve"> HYPERLINK("#NP!B969:F983", "NP(42)")</f>
        <v>NP(42)</v>
      </c>
      <c r="D47" s="27" t="s">
        <v>626</v>
      </c>
      <c r="E47" s="27" t="s">
        <v>21</v>
      </c>
      <c r="F47" s="27"/>
      <c r="G47" s="27"/>
    </row>
    <row r="48" spans="2:7" ht="25.2" x14ac:dyDescent="0.25">
      <c r="B48" s="27">
        <v>43</v>
      </c>
      <c r="C48" s="31" t="str">
        <f xml:space="preserve"> HYPERLINK("#NP!B986:F997", "NP(43)")</f>
        <v>NP(43)</v>
      </c>
      <c r="D48" s="27" t="s">
        <v>628</v>
      </c>
      <c r="E48" s="27" t="s">
        <v>21</v>
      </c>
      <c r="F48" s="27"/>
      <c r="G48" s="27"/>
    </row>
    <row r="49" spans="2:7" ht="25.2" x14ac:dyDescent="0.25">
      <c r="B49" s="27">
        <v>44</v>
      </c>
      <c r="C49" s="31" t="str">
        <f xml:space="preserve"> HYPERLINK("#NP!B1000:F1011", "NP(44)")</f>
        <v>NP(44)</v>
      </c>
      <c r="D49" s="27" t="s">
        <v>630</v>
      </c>
      <c r="E49" s="27" t="s">
        <v>21</v>
      </c>
      <c r="F49" s="27"/>
      <c r="G49" s="27"/>
    </row>
    <row r="50" spans="2:7" ht="25.2" x14ac:dyDescent="0.25">
      <c r="B50" s="27">
        <v>45</v>
      </c>
      <c r="C50" s="31" t="str">
        <f xml:space="preserve"> HYPERLINK("#NP!B1014:F1025", "NP(45)")</f>
        <v>NP(45)</v>
      </c>
      <c r="D50" s="27" t="s">
        <v>632</v>
      </c>
      <c r="E50" s="27" t="s">
        <v>21</v>
      </c>
      <c r="F50" s="27"/>
      <c r="G50" s="27"/>
    </row>
    <row r="51" spans="2:7" x14ac:dyDescent="0.25">
      <c r="B51" s="27">
        <v>46</v>
      </c>
      <c r="C51" s="31" t="str">
        <f xml:space="preserve"> HYPERLINK("#NP!B1028:F1039", "NP(46)")</f>
        <v>NP(46)</v>
      </c>
      <c r="D51" s="27" t="s">
        <v>640</v>
      </c>
      <c r="E51" s="27" t="s">
        <v>21</v>
      </c>
      <c r="F51" s="27"/>
      <c r="G51" s="27"/>
    </row>
    <row r="52" spans="2:7" ht="25.2" x14ac:dyDescent="0.25">
      <c r="B52" s="27">
        <v>47</v>
      </c>
      <c r="C52" s="31" t="str">
        <f xml:space="preserve"> HYPERLINK("#NP!B1042:F1053", "NP(47)")</f>
        <v>NP(47)</v>
      </c>
      <c r="D52" s="27" t="s">
        <v>648</v>
      </c>
      <c r="E52" s="27" t="s">
        <v>21</v>
      </c>
      <c r="F52" s="27" t="s">
        <v>642</v>
      </c>
      <c r="G52" s="27"/>
    </row>
    <row r="53" spans="2:7" x14ac:dyDescent="0.25">
      <c r="B53" s="27">
        <v>48</v>
      </c>
      <c r="C53" s="31" t="str">
        <f xml:space="preserve"> HYPERLINK("#NP!B1056:F1066", "NP(48)")</f>
        <v>NP(48)</v>
      </c>
      <c r="D53" s="27" t="s">
        <v>655</v>
      </c>
      <c r="E53" s="27" t="s">
        <v>21</v>
      </c>
      <c r="F53" s="27"/>
      <c r="G53" s="27"/>
    </row>
    <row r="54" spans="2:7" x14ac:dyDescent="0.25">
      <c r="B54" s="27">
        <v>49</v>
      </c>
      <c r="C54" s="31" t="str">
        <f xml:space="preserve"> HYPERLINK("#NP!B1069:F1081", "NP(49)")</f>
        <v>NP(49)</v>
      </c>
      <c r="D54" s="27" t="s">
        <v>663</v>
      </c>
      <c r="E54" s="27" t="s">
        <v>31</v>
      </c>
      <c r="F54" s="27"/>
      <c r="G54" s="27"/>
    </row>
    <row r="55" spans="2:7" x14ac:dyDescent="0.25">
      <c r="B55" s="27">
        <v>50</v>
      </c>
      <c r="C55" s="31" t="str">
        <f xml:space="preserve"> HYPERLINK("#NP!B1084:F1098", "NP(50)")</f>
        <v>NP(50)</v>
      </c>
      <c r="D55" s="27" t="s">
        <v>674</v>
      </c>
      <c r="E55" s="27" t="s">
        <v>21</v>
      </c>
      <c r="F55" s="27" t="s">
        <v>665</v>
      </c>
      <c r="G55" s="27"/>
    </row>
    <row r="56" spans="2:7" ht="25.2" x14ac:dyDescent="0.25">
      <c r="B56" s="27">
        <v>51</v>
      </c>
      <c r="C56" s="31" t="str">
        <f xml:space="preserve"> HYPERLINK("#NP!B1101:F1115", "NP(51)")</f>
        <v>NP(51)</v>
      </c>
      <c r="D56" s="27" t="s">
        <v>677</v>
      </c>
      <c r="E56" s="27" t="s">
        <v>21</v>
      </c>
      <c r="F56" s="27" t="s">
        <v>676</v>
      </c>
      <c r="G56" s="27"/>
    </row>
    <row r="57" spans="2:7" ht="25.2" x14ac:dyDescent="0.25">
      <c r="B57" s="27">
        <v>52</v>
      </c>
      <c r="C57" s="31" t="str">
        <f xml:space="preserve"> HYPERLINK("#NP!B1118:F1132", "NP(52)")</f>
        <v>NP(52)</v>
      </c>
      <c r="D57" s="27" t="s">
        <v>680</v>
      </c>
      <c r="E57" s="27" t="s">
        <v>21</v>
      </c>
      <c r="F57" s="27" t="s">
        <v>679</v>
      </c>
      <c r="G57" s="27"/>
    </row>
    <row r="58" spans="2:7" ht="25.2" x14ac:dyDescent="0.25">
      <c r="B58" s="27">
        <v>53</v>
      </c>
      <c r="C58" s="31" t="str">
        <f xml:space="preserve"> HYPERLINK("#NP!B1135:F1149", "NP(53)")</f>
        <v>NP(53)</v>
      </c>
      <c r="D58" s="27" t="s">
        <v>683</v>
      </c>
      <c r="E58" s="27" t="s">
        <v>21</v>
      </c>
      <c r="F58" s="27" t="s">
        <v>682</v>
      </c>
      <c r="G58" s="27"/>
    </row>
    <row r="59" spans="2:7" ht="25.2" x14ac:dyDescent="0.25">
      <c r="B59" s="27">
        <v>54</v>
      </c>
      <c r="C59" s="31" t="str">
        <f xml:space="preserve"> HYPERLINK("#NP!B1152:F1166", "NP(54)")</f>
        <v>NP(54)</v>
      </c>
      <c r="D59" s="27" t="s">
        <v>686</v>
      </c>
      <c r="E59" s="27" t="s">
        <v>21</v>
      </c>
      <c r="F59" s="27" t="s">
        <v>685</v>
      </c>
      <c r="G59" s="27"/>
    </row>
    <row r="60" spans="2:7" x14ac:dyDescent="0.25">
      <c r="B60" s="27">
        <v>55</v>
      </c>
      <c r="C60" s="31" t="str">
        <f xml:space="preserve"> HYPERLINK("#NP!B1169:F1183", "NP(55)")</f>
        <v>NP(55)</v>
      </c>
      <c r="D60" s="27" t="s">
        <v>696</v>
      </c>
      <c r="E60" s="27" t="s">
        <v>21</v>
      </c>
      <c r="F60" s="27" t="s">
        <v>665</v>
      </c>
      <c r="G60" s="27"/>
    </row>
    <row r="61" spans="2:7" ht="25.2" x14ac:dyDescent="0.25">
      <c r="B61" s="27">
        <v>56</v>
      </c>
      <c r="C61" s="31" t="str">
        <f xml:space="preserve"> HYPERLINK("#NP!B1186:F1200", "NP(56)")</f>
        <v>NP(56)</v>
      </c>
      <c r="D61" s="27" t="s">
        <v>698</v>
      </c>
      <c r="E61" s="27" t="s">
        <v>21</v>
      </c>
      <c r="F61" s="27" t="s">
        <v>676</v>
      </c>
      <c r="G61" s="27"/>
    </row>
    <row r="62" spans="2:7" ht="25.2" x14ac:dyDescent="0.25">
      <c r="B62" s="27">
        <v>57</v>
      </c>
      <c r="C62" s="31" t="str">
        <f xml:space="preserve"> HYPERLINK("#NP!B1203:F1217", "NP(57)")</f>
        <v>NP(57)</v>
      </c>
      <c r="D62" s="27" t="s">
        <v>700</v>
      </c>
      <c r="E62" s="27" t="s">
        <v>21</v>
      </c>
      <c r="F62" s="27" t="s">
        <v>679</v>
      </c>
      <c r="G62" s="27"/>
    </row>
    <row r="63" spans="2:7" x14ac:dyDescent="0.25">
      <c r="B63" s="27">
        <v>58</v>
      </c>
      <c r="C63" s="31" t="str">
        <f xml:space="preserve"> HYPERLINK("#NP!B1220:F1234", "NP(58)")</f>
        <v>NP(58)</v>
      </c>
      <c r="D63" s="27" t="s">
        <v>702</v>
      </c>
      <c r="E63" s="27" t="s">
        <v>21</v>
      </c>
      <c r="F63" s="27" t="s">
        <v>682</v>
      </c>
      <c r="G63" s="27"/>
    </row>
    <row r="64" spans="2:7" x14ac:dyDescent="0.25">
      <c r="B64" s="27">
        <v>59</v>
      </c>
      <c r="C64" s="31" t="str">
        <f xml:space="preserve"> HYPERLINK("#NP!B1237:F1251", "NP(59)")</f>
        <v>NP(59)</v>
      </c>
      <c r="D64" s="27" t="s">
        <v>704</v>
      </c>
      <c r="E64" s="27" t="s">
        <v>21</v>
      </c>
      <c r="F64" s="27" t="s">
        <v>685</v>
      </c>
      <c r="G64" s="27"/>
    </row>
    <row r="65" spans="2:7" x14ac:dyDescent="0.25">
      <c r="B65" s="27">
        <v>60</v>
      </c>
      <c r="C65" s="31" t="str">
        <f xml:space="preserve"> HYPERLINK("#NP!B1254:F1268", "NP(60)")</f>
        <v>NP(60)</v>
      </c>
      <c r="D65" s="27" t="s">
        <v>707</v>
      </c>
      <c r="E65" s="27" t="s">
        <v>21</v>
      </c>
      <c r="F65" s="27" t="s">
        <v>706</v>
      </c>
      <c r="G65" s="27"/>
    </row>
    <row r="66" spans="2:7" x14ac:dyDescent="0.25">
      <c r="B66" s="27">
        <v>61</v>
      </c>
      <c r="C66" s="31" t="str">
        <f xml:space="preserve"> HYPERLINK("#NP!B1271:F1284", "NP(61)")</f>
        <v>NP(61)</v>
      </c>
      <c r="D66" s="27" t="s">
        <v>716</v>
      </c>
      <c r="E66" s="27" t="s">
        <v>21</v>
      </c>
      <c r="F66" s="27"/>
      <c r="G66" s="27"/>
    </row>
    <row r="67" spans="2:7" x14ac:dyDescent="0.25">
      <c r="B67" s="27">
        <v>62</v>
      </c>
      <c r="C67" s="31" t="str">
        <f xml:space="preserve"> HYPERLINK("#NP!B1287:F1299", "NP(62)")</f>
        <v>NP(62)</v>
      </c>
      <c r="D67" s="27" t="s">
        <v>723</v>
      </c>
      <c r="E67" s="27" t="s">
        <v>21</v>
      </c>
      <c r="F67" s="27"/>
      <c r="G67" s="27"/>
    </row>
    <row r="68" spans="2:7" x14ac:dyDescent="0.25">
      <c r="B68" s="27">
        <v>63</v>
      </c>
      <c r="C68" s="31" t="str">
        <f xml:space="preserve"> HYPERLINK("#NP!B1302:F1315", "NP(63)")</f>
        <v>NP(63)</v>
      </c>
      <c r="D68" s="27" t="s">
        <v>725</v>
      </c>
      <c r="E68" s="27" t="s">
        <v>21</v>
      </c>
      <c r="F68" s="27"/>
      <c r="G68" s="27"/>
    </row>
    <row r="69" spans="2:7" x14ac:dyDescent="0.25">
      <c r="B69" s="27">
        <v>64</v>
      </c>
      <c r="C69" s="31" t="str">
        <f xml:space="preserve"> HYPERLINK("#NP!B1318:F1330", "NP(64)")</f>
        <v>NP(64)</v>
      </c>
      <c r="D69" s="27" t="s">
        <v>727</v>
      </c>
      <c r="E69" s="27" t="s">
        <v>21</v>
      </c>
      <c r="F69" s="27"/>
      <c r="G69" s="27"/>
    </row>
    <row r="70" spans="2:7" x14ac:dyDescent="0.25">
      <c r="B70" s="27">
        <v>65</v>
      </c>
      <c r="C70" s="31" t="str">
        <f xml:space="preserve"> HYPERLINK("#NP!B1333:F1346", "NP(65)")</f>
        <v>NP(65)</v>
      </c>
      <c r="D70" s="27" t="s">
        <v>736</v>
      </c>
      <c r="E70" s="27" t="s">
        <v>21</v>
      </c>
      <c r="F70" s="27"/>
      <c r="G70" s="27"/>
    </row>
    <row r="71" spans="2:7" x14ac:dyDescent="0.25">
      <c r="B71" s="27">
        <v>66</v>
      </c>
      <c r="C71" s="31" t="str">
        <f xml:space="preserve"> HYPERLINK("#NP!B1349:F1362", "NP(66)")</f>
        <v>NP(66)</v>
      </c>
      <c r="D71" s="27" t="s">
        <v>738</v>
      </c>
      <c r="E71" s="27" t="s">
        <v>21</v>
      </c>
      <c r="F71" s="27"/>
      <c r="G71" s="27"/>
    </row>
    <row r="72" spans="2:7" ht="25.2" x14ac:dyDescent="0.25">
      <c r="B72" s="27">
        <v>67</v>
      </c>
      <c r="C72" s="31" t="str">
        <f xml:space="preserve"> HYPERLINK("#NP!B1365:F1378", "NP(67)")</f>
        <v>NP(67)</v>
      </c>
      <c r="D72" s="27" t="s">
        <v>747</v>
      </c>
      <c r="E72" s="27" t="s">
        <v>21</v>
      </c>
      <c r="F72" s="27"/>
      <c r="G72" s="27"/>
    </row>
    <row r="73" spans="2:7" ht="25.2" x14ac:dyDescent="0.25">
      <c r="B73" s="27">
        <v>68</v>
      </c>
      <c r="C73" s="31" t="str">
        <f xml:space="preserve"> HYPERLINK("#NP!B1381:F1394", "NP(68)")</f>
        <v>NP(68)</v>
      </c>
      <c r="D73" s="27" t="s">
        <v>749</v>
      </c>
      <c r="E73" s="27" t="s">
        <v>21</v>
      </c>
      <c r="F73" s="27"/>
      <c r="G73" s="27"/>
    </row>
    <row r="74" spans="2:7" ht="25.2" x14ac:dyDescent="0.25">
      <c r="B74" s="27">
        <v>69</v>
      </c>
      <c r="C74" s="31" t="str">
        <f xml:space="preserve"> HYPERLINK("#NP!B1397:F1405", "NP(69)")</f>
        <v>NP(69)</v>
      </c>
      <c r="D74" s="27" t="s">
        <v>754</v>
      </c>
      <c r="E74" s="27" t="s">
        <v>21</v>
      </c>
      <c r="F74" s="27"/>
      <c r="G74" s="27"/>
    </row>
    <row r="75" spans="2:7" ht="25.2" x14ac:dyDescent="0.25">
      <c r="B75" s="27">
        <v>70</v>
      </c>
      <c r="C75" s="31" t="str">
        <f xml:space="preserve"> HYPERLINK("#NP!B1408:F1416", "NP(70)")</f>
        <v>NP(70)</v>
      </c>
      <c r="D75" s="27" t="s">
        <v>756</v>
      </c>
      <c r="E75" s="27" t="s">
        <v>21</v>
      </c>
      <c r="F75" s="27"/>
      <c r="G75" s="27"/>
    </row>
    <row r="76" spans="2:7" ht="25.2" x14ac:dyDescent="0.25">
      <c r="B76" s="27">
        <v>71</v>
      </c>
      <c r="C76" s="31" t="str">
        <f xml:space="preserve"> HYPERLINK("#NP!B1419:F1427", "NP(71)")</f>
        <v>NP(71)</v>
      </c>
      <c r="D76" s="27" t="s">
        <v>759</v>
      </c>
      <c r="E76" s="27" t="s">
        <v>21</v>
      </c>
      <c r="F76" s="27" t="s">
        <v>758</v>
      </c>
      <c r="G76" s="27"/>
    </row>
    <row r="77" spans="2:7" ht="25.2" x14ac:dyDescent="0.25">
      <c r="B77" s="27">
        <v>72</v>
      </c>
      <c r="C77" s="31" t="str">
        <f xml:space="preserve"> HYPERLINK("#NP!B1430:F1438", "NP(72)")</f>
        <v>NP(72)</v>
      </c>
      <c r="D77" s="27" t="s">
        <v>761</v>
      </c>
      <c r="E77" s="27" t="s">
        <v>21</v>
      </c>
      <c r="F77" s="27" t="s">
        <v>758</v>
      </c>
      <c r="G77" s="27"/>
    </row>
    <row r="78" spans="2:7" ht="25.2" x14ac:dyDescent="0.25">
      <c r="B78" s="27">
        <v>73</v>
      </c>
      <c r="C78" s="31" t="str">
        <f xml:space="preserve"> HYPERLINK("#NP!B1441:F1450", "NP(73)")</f>
        <v>NP(73)</v>
      </c>
      <c r="D78" s="27" t="s">
        <v>764</v>
      </c>
      <c r="E78" s="27" t="s">
        <v>21</v>
      </c>
      <c r="F78" s="27"/>
      <c r="G78" s="27"/>
    </row>
    <row r="79" spans="2:7" ht="25.2" x14ac:dyDescent="0.25">
      <c r="B79" s="27">
        <v>74</v>
      </c>
      <c r="C79" s="31" t="str">
        <f xml:space="preserve"> HYPERLINK("#NP!B1453:F1462", "NP(74)")</f>
        <v>NP(74)</v>
      </c>
      <c r="D79" s="27" t="s">
        <v>766</v>
      </c>
      <c r="E79" s="27" t="s">
        <v>21</v>
      </c>
      <c r="F79" s="27"/>
      <c r="G79" s="27"/>
    </row>
    <row r="80" spans="2:7" ht="25.2" x14ac:dyDescent="0.25">
      <c r="B80" s="27">
        <v>75</v>
      </c>
      <c r="C80" s="31" t="str">
        <f xml:space="preserve"> HYPERLINK("#NP!B1465:F1490", "NP(75)")</f>
        <v>NP(75)</v>
      </c>
      <c r="D80" s="27" t="s">
        <v>787</v>
      </c>
      <c r="E80" s="27" t="s">
        <v>31</v>
      </c>
      <c r="F80" s="27"/>
      <c r="G80" s="27"/>
    </row>
    <row r="81" spans="2:7" x14ac:dyDescent="0.25">
      <c r="B81" s="27">
        <v>76</v>
      </c>
      <c r="C81" s="31" t="str">
        <f xml:space="preserve"> HYPERLINK("#NP!B1493:F1509", "NP(76)")</f>
        <v>NP(76)</v>
      </c>
      <c r="D81" s="27" t="s">
        <v>799</v>
      </c>
      <c r="E81" s="27" t="s">
        <v>21</v>
      </c>
      <c r="F81" s="27"/>
      <c r="G81" s="27"/>
    </row>
    <row r="82" spans="2:7" x14ac:dyDescent="0.25">
      <c r="B82" s="27">
        <v>77</v>
      </c>
      <c r="C82" s="31" t="str">
        <f xml:space="preserve"> HYPERLINK("#NP!B1512:F1563", "NP(77)")</f>
        <v>NP(77)</v>
      </c>
      <c r="D82" s="27" t="s">
        <v>847</v>
      </c>
      <c r="E82" s="27" t="s">
        <v>21</v>
      </c>
      <c r="F82" s="27"/>
      <c r="G82" s="27"/>
    </row>
  </sheetData>
  <phoneticPr fontId="5"/>
  <pageMargins left="0.7" right="0.7" top="0.70634920634920628" bottom="0.70634920634920628" header="0.34920634920634919" footer="0.34920634920634919"/>
  <pageSetup paperSize="9" scale="71" orientation="portrait"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1563"/>
  <sheetViews>
    <sheetView tabSelected="1" topLeftCell="A694" workbookViewId="0">
      <selection activeCell="C729" sqref="C729"/>
    </sheetView>
  </sheetViews>
  <sheetFormatPr defaultColWidth="8.8984375" defaultRowHeight="12.6" x14ac:dyDescent="0.25"/>
  <cols>
    <col min="1" max="1" width="3.59765625" style="30" customWidth="1"/>
    <col min="2" max="2" width="9.09765625" style="30" customWidth="1"/>
    <col min="3" max="3" width="8.59765625" style="30" customWidth="1"/>
    <col min="4" max="4" width="66.59765625" style="30" customWidth="1"/>
    <col min="5" max="8" width="12.59765625" style="30" customWidth="1"/>
    <col min="9" max="16384" width="8.8984375" style="30"/>
  </cols>
  <sheetData>
    <row r="2" spans="2:6" x14ac:dyDescent="0.25">
      <c r="B2" s="1" t="s">
        <v>0</v>
      </c>
    </row>
    <row r="4" spans="2:6" x14ac:dyDescent="0.25">
      <c r="C4" s="1"/>
      <c r="D4" s="1"/>
    </row>
    <row r="6" spans="2:6" x14ac:dyDescent="0.25">
      <c r="B6" s="4" t="str">
        <f xml:space="preserve"> HYPERLINK("#'目次'!B6", "[1]")</f>
        <v>[1]</v>
      </c>
      <c r="C6" s="1" t="s">
        <v>9</v>
      </c>
    </row>
    <row r="7" spans="2:6" x14ac:dyDescent="0.25">
      <c r="B7" s="1"/>
      <c r="C7" s="1"/>
    </row>
    <row r="8" spans="2:6" x14ac:dyDescent="0.25">
      <c r="B8" s="1"/>
      <c r="C8" s="1"/>
    </row>
    <row r="9" spans="2:6" x14ac:dyDescent="0.25">
      <c r="E9" s="7" t="s">
        <v>2</v>
      </c>
      <c r="F9" s="12" t="s">
        <v>3</v>
      </c>
    </row>
    <row r="10" spans="2:6" x14ac:dyDescent="0.25">
      <c r="C10" s="6"/>
      <c r="D10" s="11" t="s">
        <v>10</v>
      </c>
      <c r="E10" s="13">
        <v>1496</v>
      </c>
      <c r="F10" s="14">
        <v>100</v>
      </c>
    </row>
    <row r="11" spans="2:6" x14ac:dyDescent="0.25">
      <c r="C11" s="10">
        <v>1</v>
      </c>
      <c r="D11" s="3" t="s">
        <v>11</v>
      </c>
      <c r="E11" s="8">
        <v>64</v>
      </c>
      <c r="F11" s="2">
        <v>4.3</v>
      </c>
    </row>
    <row r="12" spans="2:6" x14ac:dyDescent="0.25">
      <c r="C12" s="10">
        <v>2</v>
      </c>
      <c r="D12" s="3" t="s">
        <v>12</v>
      </c>
      <c r="E12" s="8">
        <v>120</v>
      </c>
      <c r="F12" s="2">
        <v>8</v>
      </c>
    </row>
    <row r="13" spans="2:6" x14ac:dyDescent="0.25">
      <c r="C13" s="10">
        <v>3</v>
      </c>
      <c r="D13" s="3" t="s">
        <v>13</v>
      </c>
      <c r="E13" s="8">
        <v>417</v>
      </c>
      <c r="F13" s="2">
        <v>27.9</v>
      </c>
    </row>
    <row r="14" spans="2:6" x14ac:dyDescent="0.25">
      <c r="C14" s="10">
        <v>4</v>
      </c>
      <c r="D14" s="3" t="s">
        <v>14</v>
      </c>
      <c r="E14" s="8">
        <v>308</v>
      </c>
      <c r="F14" s="2">
        <v>20.6</v>
      </c>
    </row>
    <row r="15" spans="2:6" x14ac:dyDescent="0.25">
      <c r="C15" s="10">
        <v>5</v>
      </c>
      <c r="D15" s="3" t="s">
        <v>15</v>
      </c>
      <c r="E15" s="8">
        <v>220</v>
      </c>
      <c r="F15" s="2">
        <v>14.7</v>
      </c>
    </row>
    <row r="16" spans="2:6" x14ac:dyDescent="0.25">
      <c r="C16" s="10">
        <v>6</v>
      </c>
      <c r="D16" s="3" t="s">
        <v>16</v>
      </c>
      <c r="E16" s="8">
        <v>99</v>
      </c>
      <c r="F16" s="2">
        <v>6.6</v>
      </c>
    </row>
    <row r="17" spans="2:6" x14ac:dyDescent="0.25">
      <c r="C17" s="10">
        <v>7</v>
      </c>
      <c r="D17" s="3" t="s">
        <v>17</v>
      </c>
      <c r="E17" s="8">
        <v>48</v>
      </c>
      <c r="F17" s="2">
        <v>3.2</v>
      </c>
    </row>
    <row r="18" spans="2:6" x14ac:dyDescent="0.25">
      <c r="C18" s="9">
        <v>8</v>
      </c>
      <c r="D18" s="5" t="s">
        <v>18</v>
      </c>
      <c r="E18" s="19">
        <v>220</v>
      </c>
      <c r="F18" s="20">
        <v>14.7</v>
      </c>
    </row>
    <row r="19" spans="2:6" x14ac:dyDescent="0.25">
      <c r="C19" s="17"/>
      <c r="D19" s="18" t="s">
        <v>19</v>
      </c>
      <c r="E19" s="16"/>
      <c r="F19" s="15"/>
    </row>
    <row r="21" spans="2:6" x14ac:dyDescent="0.25">
      <c r="B21" s="4" t="str">
        <f xml:space="preserve"> HYPERLINK("#'目次'!B7", "[2]")</f>
        <v>[2]</v>
      </c>
      <c r="C21" s="1" t="s">
        <v>22</v>
      </c>
    </row>
    <row r="22" spans="2:6" x14ac:dyDescent="0.25">
      <c r="B22" s="1"/>
      <c r="C22" s="1"/>
    </row>
    <row r="23" spans="2:6" x14ac:dyDescent="0.25">
      <c r="B23" s="1"/>
      <c r="C23" s="1"/>
    </row>
    <row r="24" spans="2:6" x14ac:dyDescent="0.25">
      <c r="E24" s="7" t="s">
        <v>2</v>
      </c>
      <c r="F24" s="12" t="s">
        <v>3</v>
      </c>
    </row>
    <row r="25" spans="2:6" x14ac:dyDescent="0.25">
      <c r="C25" s="6"/>
      <c r="D25" s="11" t="s">
        <v>10</v>
      </c>
      <c r="E25" s="13">
        <v>1496</v>
      </c>
      <c r="F25" s="14">
        <v>100</v>
      </c>
    </row>
    <row r="26" spans="2:6" x14ac:dyDescent="0.25">
      <c r="C26" s="10">
        <v>1</v>
      </c>
      <c r="D26" s="3" t="s">
        <v>23</v>
      </c>
      <c r="E26" s="8">
        <v>327</v>
      </c>
      <c r="F26" s="2">
        <v>21.9</v>
      </c>
    </row>
    <row r="27" spans="2:6" x14ac:dyDescent="0.25">
      <c r="C27" s="10">
        <v>2</v>
      </c>
      <c r="D27" s="3" t="s">
        <v>24</v>
      </c>
      <c r="E27" s="8">
        <v>54</v>
      </c>
      <c r="F27" s="2">
        <v>3.6</v>
      </c>
    </row>
    <row r="28" spans="2:6" x14ac:dyDescent="0.25">
      <c r="C28" s="10">
        <v>3</v>
      </c>
      <c r="D28" s="3" t="s">
        <v>25</v>
      </c>
      <c r="E28" s="8">
        <v>273</v>
      </c>
      <c r="F28" s="2">
        <v>18.2</v>
      </c>
    </row>
    <row r="29" spans="2:6" x14ac:dyDescent="0.25">
      <c r="C29" s="10">
        <v>4</v>
      </c>
      <c r="D29" s="3" t="s">
        <v>26</v>
      </c>
      <c r="E29" s="8">
        <v>1023</v>
      </c>
      <c r="F29" s="2">
        <v>68.400000000000006</v>
      </c>
    </row>
    <row r="30" spans="2:6" x14ac:dyDescent="0.25">
      <c r="C30" s="10">
        <v>5</v>
      </c>
      <c r="D30" s="3" t="s">
        <v>27</v>
      </c>
      <c r="E30" s="8">
        <v>654</v>
      </c>
      <c r="F30" s="2">
        <v>43.7</v>
      </c>
    </row>
    <row r="31" spans="2:6" x14ac:dyDescent="0.25">
      <c r="C31" s="10">
        <v>6</v>
      </c>
      <c r="D31" s="3" t="s">
        <v>28</v>
      </c>
      <c r="E31" s="8">
        <v>369</v>
      </c>
      <c r="F31" s="2">
        <v>24.7</v>
      </c>
    </row>
    <row r="32" spans="2:6" x14ac:dyDescent="0.25">
      <c r="C32" s="9">
        <v>7</v>
      </c>
      <c r="D32" s="5" t="s">
        <v>29</v>
      </c>
      <c r="E32" s="19">
        <v>146</v>
      </c>
      <c r="F32" s="20">
        <v>9.8000000000000007</v>
      </c>
    </row>
    <row r="33" spans="2:6" x14ac:dyDescent="0.25">
      <c r="C33" s="17"/>
      <c r="D33" s="18" t="s">
        <v>19</v>
      </c>
      <c r="E33" s="16"/>
      <c r="F33" s="15"/>
    </row>
    <row r="35" spans="2:6" x14ac:dyDescent="0.25">
      <c r="B35" s="4" t="str">
        <f xml:space="preserve"> HYPERLINK("#'目次'!B8", "[3]")</f>
        <v>[3]</v>
      </c>
      <c r="C35" s="1" t="s">
        <v>32</v>
      </c>
    </row>
    <row r="36" spans="2:6" x14ac:dyDescent="0.25">
      <c r="B36" s="1"/>
      <c r="C36" s="1"/>
    </row>
    <row r="37" spans="2:6" x14ac:dyDescent="0.25">
      <c r="B37" s="1"/>
      <c r="C37" s="1"/>
    </row>
    <row r="38" spans="2:6" x14ac:dyDescent="0.25">
      <c r="E38" s="7" t="s">
        <v>2</v>
      </c>
      <c r="F38" s="12" t="s">
        <v>3</v>
      </c>
    </row>
    <row r="39" spans="2:6" x14ac:dyDescent="0.25">
      <c r="C39" s="6"/>
      <c r="D39" s="11" t="s">
        <v>10</v>
      </c>
      <c r="E39" s="13">
        <v>1496</v>
      </c>
      <c r="F39" s="14">
        <v>100</v>
      </c>
    </row>
    <row r="40" spans="2:6" x14ac:dyDescent="0.25">
      <c r="C40" s="10">
        <v>1</v>
      </c>
      <c r="D40" s="3" t="s">
        <v>33</v>
      </c>
      <c r="E40" s="8">
        <v>113</v>
      </c>
      <c r="F40" s="2">
        <v>7.6</v>
      </c>
    </row>
    <row r="41" spans="2:6" x14ac:dyDescent="0.25">
      <c r="C41" s="10">
        <v>2</v>
      </c>
      <c r="D41" s="3" t="s">
        <v>34</v>
      </c>
      <c r="E41" s="8">
        <v>154</v>
      </c>
      <c r="F41" s="2">
        <v>10.3</v>
      </c>
    </row>
    <row r="42" spans="2:6" x14ac:dyDescent="0.25">
      <c r="C42" s="10">
        <v>3</v>
      </c>
      <c r="D42" s="3" t="s">
        <v>35</v>
      </c>
      <c r="E42" s="8">
        <v>166</v>
      </c>
      <c r="F42" s="2">
        <v>11.1</v>
      </c>
    </row>
    <row r="43" spans="2:6" x14ac:dyDescent="0.25">
      <c r="C43" s="10">
        <v>4</v>
      </c>
      <c r="D43" s="3" t="s">
        <v>36</v>
      </c>
      <c r="E43" s="8">
        <v>171</v>
      </c>
      <c r="F43" s="2">
        <v>11.4</v>
      </c>
    </row>
    <row r="44" spans="2:6" x14ac:dyDescent="0.25">
      <c r="C44" s="10">
        <v>5</v>
      </c>
      <c r="D44" s="3" t="s">
        <v>37</v>
      </c>
      <c r="E44" s="8">
        <v>183</v>
      </c>
      <c r="F44" s="2">
        <v>12.2</v>
      </c>
    </row>
    <row r="45" spans="2:6" x14ac:dyDescent="0.25">
      <c r="C45" s="10">
        <v>6</v>
      </c>
      <c r="D45" s="3" t="s">
        <v>38</v>
      </c>
      <c r="E45" s="8">
        <v>175</v>
      </c>
      <c r="F45" s="2">
        <v>11.7</v>
      </c>
    </row>
    <row r="46" spans="2:6" x14ac:dyDescent="0.25">
      <c r="C46" s="10">
        <v>7</v>
      </c>
      <c r="D46" s="3" t="s">
        <v>39</v>
      </c>
      <c r="E46" s="8">
        <v>219</v>
      </c>
      <c r="F46" s="2">
        <v>14.6</v>
      </c>
    </row>
    <row r="47" spans="2:6" x14ac:dyDescent="0.25">
      <c r="C47" s="9">
        <v>8</v>
      </c>
      <c r="D47" s="5" t="s">
        <v>40</v>
      </c>
      <c r="E47" s="19">
        <v>315</v>
      </c>
      <c r="F47" s="20">
        <v>21.1</v>
      </c>
    </row>
    <row r="48" spans="2:6" x14ac:dyDescent="0.25">
      <c r="C48" s="17"/>
      <c r="D48" s="18" t="s">
        <v>19</v>
      </c>
      <c r="E48" s="16"/>
      <c r="F48" s="15"/>
    </row>
    <row r="50" spans="2:6" x14ac:dyDescent="0.25">
      <c r="B50" s="4" t="str">
        <f xml:space="preserve"> HYPERLINK("#'目次'!B9", "[4]")</f>
        <v>[4]</v>
      </c>
      <c r="C50" s="1" t="s">
        <v>42</v>
      </c>
    </row>
    <row r="51" spans="2:6" x14ac:dyDescent="0.25">
      <c r="B51" s="1"/>
      <c r="C51" s="1"/>
    </row>
    <row r="52" spans="2:6" x14ac:dyDescent="0.25">
      <c r="B52" s="1"/>
      <c r="C52" s="1"/>
    </row>
    <row r="53" spans="2:6" x14ac:dyDescent="0.25">
      <c r="E53" s="7" t="s">
        <v>2</v>
      </c>
      <c r="F53" s="12" t="s">
        <v>3</v>
      </c>
    </row>
    <row r="54" spans="2:6" x14ac:dyDescent="0.25">
      <c r="C54" s="6"/>
      <c r="D54" s="11" t="s">
        <v>10</v>
      </c>
      <c r="E54" s="13">
        <v>1496</v>
      </c>
      <c r="F54" s="14">
        <v>100</v>
      </c>
    </row>
    <row r="55" spans="2:6" x14ac:dyDescent="0.25">
      <c r="C55" s="10">
        <v>1</v>
      </c>
      <c r="D55" s="3" t="s">
        <v>43</v>
      </c>
      <c r="E55" s="8">
        <v>750</v>
      </c>
      <c r="F55" s="2">
        <v>50.1</v>
      </c>
    </row>
    <row r="56" spans="2:6" x14ac:dyDescent="0.25">
      <c r="C56" s="9">
        <v>2</v>
      </c>
      <c r="D56" s="5" t="s">
        <v>44</v>
      </c>
      <c r="E56" s="19">
        <v>746</v>
      </c>
      <c r="F56" s="20">
        <v>49.9</v>
      </c>
    </row>
    <row r="57" spans="2:6" x14ac:dyDescent="0.25">
      <c r="C57" s="17"/>
      <c r="D57" s="18" t="s">
        <v>19</v>
      </c>
      <c r="E57" s="16"/>
      <c r="F57" s="15"/>
    </row>
    <row r="59" spans="2:6" x14ac:dyDescent="0.25">
      <c r="B59" s="4" t="str">
        <f xml:space="preserve"> HYPERLINK("#'目次'!B10", "[5]")</f>
        <v>[5]</v>
      </c>
      <c r="C59" s="1" t="s">
        <v>46</v>
      </c>
    </row>
    <row r="60" spans="2:6" x14ac:dyDescent="0.25">
      <c r="B60" s="1"/>
      <c r="C60" s="1"/>
    </row>
    <row r="61" spans="2:6" x14ac:dyDescent="0.25">
      <c r="B61" s="1"/>
      <c r="C61" s="1"/>
    </row>
    <row r="62" spans="2:6" x14ac:dyDescent="0.25">
      <c r="E62" s="7" t="s">
        <v>2</v>
      </c>
      <c r="F62" s="12" t="s">
        <v>3</v>
      </c>
    </row>
    <row r="63" spans="2:6" x14ac:dyDescent="0.25">
      <c r="C63" s="6"/>
      <c r="D63" s="11" t="s">
        <v>10</v>
      </c>
      <c r="E63" s="13">
        <v>1496</v>
      </c>
      <c r="F63" s="14">
        <v>100</v>
      </c>
    </row>
    <row r="64" spans="2:6" x14ac:dyDescent="0.25">
      <c r="C64" s="10">
        <v>1</v>
      </c>
      <c r="D64" s="3" t="s">
        <v>47</v>
      </c>
      <c r="E64" s="8">
        <v>1182</v>
      </c>
      <c r="F64" s="2">
        <v>79</v>
      </c>
    </row>
    <row r="65" spans="2:6" x14ac:dyDescent="0.25">
      <c r="C65" s="10">
        <v>2</v>
      </c>
      <c r="D65" s="3" t="s">
        <v>48</v>
      </c>
      <c r="E65" s="8">
        <v>137</v>
      </c>
      <c r="F65" s="2">
        <v>9.1999999999999993</v>
      </c>
    </row>
    <row r="66" spans="2:6" x14ac:dyDescent="0.25">
      <c r="C66" s="10">
        <v>3</v>
      </c>
      <c r="D66" s="3" t="s">
        <v>49</v>
      </c>
      <c r="E66" s="8">
        <v>129</v>
      </c>
      <c r="F66" s="2">
        <v>8.6</v>
      </c>
    </row>
    <row r="67" spans="2:6" x14ac:dyDescent="0.25">
      <c r="C67" s="10">
        <v>4</v>
      </c>
      <c r="D67" s="3" t="s">
        <v>50</v>
      </c>
      <c r="E67" s="8">
        <v>43</v>
      </c>
      <c r="F67" s="2">
        <v>2.9</v>
      </c>
    </row>
    <row r="68" spans="2:6" x14ac:dyDescent="0.25">
      <c r="C68" s="10">
        <v>5</v>
      </c>
      <c r="D68" s="3" t="s">
        <v>51</v>
      </c>
      <c r="E68" s="8">
        <v>5</v>
      </c>
      <c r="F68" s="2">
        <v>0.3</v>
      </c>
    </row>
    <row r="69" spans="2:6" x14ac:dyDescent="0.25">
      <c r="C69" s="9">
        <v>6</v>
      </c>
      <c r="D69" s="5" t="s">
        <v>52</v>
      </c>
      <c r="E69" s="19">
        <v>0</v>
      </c>
      <c r="F69" s="26" t="s">
        <v>53</v>
      </c>
    </row>
    <row r="70" spans="2:6" x14ac:dyDescent="0.25">
      <c r="C70" s="17"/>
      <c r="D70" s="18" t="s">
        <v>19</v>
      </c>
      <c r="E70" s="16"/>
      <c r="F70" s="15"/>
    </row>
    <row r="72" spans="2:6" x14ac:dyDescent="0.25">
      <c r="B72" s="4" t="str">
        <f xml:space="preserve"> HYPERLINK("#'目次'!B11", "[6]")</f>
        <v>[6]</v>
      </c>
      <c r="C72" s="1" t="s">
        <v>55</v>
      </c>
    </row>
    <row r="73" spans="2:6" x14ac:dyDescent="0.25">
      <c r="B73" s="1" t="s">
        <v>7</v>
      </c>
      <c r="C73" s="1" t="s">
        <v>56</v>
      </c>
    </row>
    <row r="74" spans="2:6" x14ac:dyDescent="0.25">
      <c r="B74" s="1"/>
      <c r="C74" s="1"/>
    </row>
    <row r="75" spans="2:6" x14ac:dyDescent="0.25">
      <c r="E75" s="7" t="s">
        <v>2</v>
      </c>
      <c r="F75" s="12" t="s">
        <v>3</v>
      </c>
    </row>
    <row r="76" spans="2:6" x14ac:dyDescent="0.25">
      <c r="C76" s="6"/>
      <c r="D76" s="11" t="s">
        <v>10</v>
      </c>
      <c r="E76" s="13">
        <v>1496</v>
      </c>
      <c r="F76" s="14">
        <v>100</v>
      </c>
    </row>
    <row r="77" spans="2:6" x14ac:dyDescent="0.25">
      <c r="C77" s="10">
        <v>1</v>
      </c>
      <c r="D77" s="3" t="s">
        <v>57</v>
      </c>
      <c r="E77" s="8">
        <v>150</v>
      </c>
      <c r="F77" s="2">
        <v>10</v>
      </c>
    </row>
    <row r="78" spans="2:6" x14ac:dyDescent="0.25">
      <c r="C78" s="10">
        <v>2</v>
      </c>
      <c r="D78" s="3" t="s">
        <v>58</v>
      </c>
      <c r="E78" s="8">
        <v>162</v>
      </c>
      <c r="F78" s="2">
        <v>10.8</v>
      </c>
    </row>
    <row r="79" spans="2:6" x14ac:dyDescent="0.25">
      <c r="C79" s="10">
        <v>3</v>
      </c>
      <c r="D79" s="3" t="s">
        <v>59</v>
      </c>
      <c r="E79" s="8">
        <v>175</v>
      </c>
      <c r="F79" s="2">
        <v>11.7</v>
      </c>
    </row>
    <row r="80" spans="2:6" x14ac:dyDescent="0.25">
      <c r="C80" s="10">
        <v>4</v>
      </c>
      <c r="D80" s="3" t="s">
        <v>60</v>
      </c>
      <c r="E80" s="8">
        <v>169</v>
      </c>
      <c r="F80" s="2">
        <v>11.3</v>
      </c>
    </row>
    <row r="81" spans="2:6" x14ac:dyDescent="0.25">
      <c r="C81" s="10">
        <v>5</v>
      </c>
      <c r="D81" s="3" t="s">
        <v>61</v>
      </c>
      <c r="E81" s="8">
        <v>176</v>
      </c>
      <c r="F81" s="2">
        <v>11.8</v>
      </c>
    </row>
    <row r="82" spans="2:6" x14ac:dyDescent="0.25">
      <c r="C82" s="10">
        <v>6</v>
      </c>
      <c r="D82" s="3" t="s">
        <v>62</v>
      </c>
      <c r="E82" s="8">
        <v>183</v>
      </c>
      <c r="F82" s="2">
        <v>12.2</v>
      </c>
    </row>
    <row r="83" spans="2:6" x14ac:dyDescent="0.25">
      <c r="C83" s="10">
        <v>7</v>
      </c>
      <c r="D83" s="3" t="s">
        <v>63</v>
      </c>
      <c r="E83" s="8">
        <v>231</v>
      </c>
      <c r="F83" s="2">
        <v>15.4</v>
      </c>
    </row>
    <row r="84" spans="2:6" x14ac:dyDescent="0.25">
      <c r="C84" s="9">
        <v>8</v>
      </c>
      <c r="D84" s="5" t="s">
        <v>64</v>
      </c>
      <c r="E84" s="19">
        <v>250</v>
      </c>
      <c r="F84" s="20">
        <v>16.7</v>
      </c>
    </row>
    <row r="85" spans="2:6" x14ac:dyDescent="0.25">
      <c r="C85" s="17"/>
      <c r="D85" s="18" t="s">
        <v>19</v>
      </c>
      <c r="E85" s="16"/>
      <c r="F85" s="15"/>
    </row>
    <row r="87" spans="2:6" x14ac:dyDescent="0.25">
      <c r="B87" s="4" t="str">
        <f xml:space="preserve"> HYPERLINK("#'目次'!B12", "[7]")</f>
        <v>[7]</v>
      </c>
      <c r="C87" s="1" t="s">
        <v>66</v>
      </c>
    </row>
    <row r="88" spans="2:6" x14ac:dyDescent="0.25">
      <c r="B88" s="1"/>
      <c r="C88" s="1"/>
    </row>
    <row r="89" spans="2:6" x14ac:dyDescent="0.25">
      <c r="B89" s="1"/>
      <c r="C89" s="1"/>
    </row>
    <row r="90" spans="2:6" x14ac:dyDescent="0.25">
      <c r="E90" s="7" t="s">
        <v>2</v>
      </c>
      <c r="F90" s="12" t="s">
        <v>3</v>
      </c>
    </row>
    <row r="91" spans="2:6" x14ac:dyDescent="0.25">
      <c r="C91" s="6"/>
      <c r="D91" s="11" t="s">
        <v>10</v>
      </c>
      <c r="E91" s="13">
        <v>1496</v>
      </c>
      <c r="F91" s="14">
        <v>100</v>
      </c>
    </row>
    <row r="92" spans="2:6" x14ac:dyDescent="0.25">
      <c r="C92" s="10">
        <v>1</v>
      </c>
      <c r="D92" s="3" t="s">
        <v>67</v>
      </c>
      <c r="E92" s="8">
        <v>750</v>
      </c>
      <c r="F92" s="2">
        <v>50.1</v>
      </c>
    </row>
    <row r="93" spans="2:6" x14ac:dyDescent="0.25">
      <c r="C93" s="10">
        <v>2</v>
      </c>
      <c r="D93" s="3" t="s">
        <v>47</v>
      </c>
      <c r="E93" s="8">
        <v>588</v>
      </c>
      <c r="F93" s="2">
        <v>39.299999999999997</v>
      </c>
    </row>
    <row r="94" spans="2:6" x14ac:dyDescent="0.25">
      <c r="C94" s="10">
        <v>3</v>
      </c>
      <c r="D94" s="3" t="s">
        <v>48</v>
      </c>
      <c r="E94" s="8">
        <v>72</v>
      </c>
      <c r="F94" s="2">
        <v>4.8</v>
      </c>
    </row>
    <row r="95" spans="2:6" x14ac:dyDescent="0.25">
      <c r="C95" s="10">
        <v>4</v>
      </c>
      <c r="D95" s="3" t="s">
        <v>49</v>
      </c>
      <c r="E95" s="8">
        <v>62</v>
      </c>
      <c r="F95" s="2">
        <v>4.0999999999999996</v>
      </c>
    </row>
    <row r="96" spans="2:6" x14ac:dyDescent="0.25">
      <c r="C96" s="10">
        <v>5</v>
      </c>
      <c r="D96" s="3" t="s">
        <v>50</v>
      </c>
      <c r="E96" s="8">
        <v>25</v>
      </c>
      <c r="F96" s="2">
        <v>1.7</v>
      </c>
    </row>
    <row r="97" spans="2:6" x14ac:dyDescent="0.25">
      <c r="C97" s="10">
        <v>6</v>
      </c>
      <c r="D97" s="3" t="s">
        <v>51</v>
      </c>
      <c r="E97" s="8">
        <v>3</v>
      </c>
      <c r="F97" s="2">
        <v>0.2</v>
      </c>
    </row>
    <row r="98" spans="2:6" x14ac:dyDescent="0.25">
      <c r="C98" s="10">
        <v>7</v>
      </c>
      <c r="D98" s="3" t="s">
        <v>52</v>
      </c>
      <c r="E98" s="8">
        <v>0</v>
      </c>
      <c r="F98" s="21" t="s">
        <v>53</v>
      </c>
    </row>
    <row r="99" spans="2:6" x14ac:dyDescent="0.25">
      <c r="C99" s="10">
        <v>8</v>
      </c>
      <c r="D99" s="3" t="s">
        <v>68</v>
      </c>
      <c r="E99" s="8">
        <v>746</v>
      </c>
      <c r="F99" s="2">
        <v>49.9</v>
      </c>
    </row>
    <row r="100" spans="2:6" x14ac:dyDescent="0.25">
      <c r="C100" s="10">
        <v>9</v>
      </c>
      <c r="D100" s="3" t="s">
        <v>47</v>
      </c>
      <c r="E100" s="8">
        <v>594</v>
      </c>
      <c r="F100" s="2">
        <v>39.700000000000003</v>
      </c>
    </row>
    <row r="101" spans="2:6" x14ac:dyDescent="0.25">
      <c r="C101" s="10">
        <v>10</v>
      </c>
      <c r="D101" s="3" t="s">
        <v>48</v>
      </c>
      <c r="E101" s="8">
        <v>65</v>
      </c>
      <c r="F101" s="2">
        <v>4.3</v>
      </c>
    </row>
    <row r="102" spans="2:6" x14ac:dyDescent="0.25">
      <c r="C102" s="10">
        <v>11</v>
      </c>
      <c r="D102" s="3" t="s">
        <v>49</v>
      </c>
      <c r="E102" s="8">
        <v>67</v>
      </c>
      <c r="F102" s="2">
        <v>4.5</v>
      </c>
    </row>
    <row r="103" spans="2:6" x14ac:dyDescent="0.25">
      <c r="C103" s="10">
        <v>12</v>
      </c>
      <c r="D103" s="3" t="s">
        <v>50</v>
      </c>
      <c r="E103" s="8">
        <v>18</v>
      </c>
      <c r="F103" s="2">
        <v>1.2</v>
      </c>
    </row>
    <row r="104" spans="2:6" x14ac:dyDescent="0.25">
      <c r="C104" s="10">
        <v>13</v>
      </c>
      <c r="D104" s="3" t="s">
        <v>51</v>
      </c>
      <c r="E104" s="8">
        <v>2</v>
      </c>
      <c r="F104" s="2">
        <v>0.1</v>
      </c>
    </row>
    <row r="105" spans="2:6" x14ac:dyDescent="0.25">
      <c r="C105" s="9">
        <v>14</v>
      </c>
      <c r="D105" s="5" t="s">
        <v>52</v>
      </c>
      <c r="E105" s="19">
        <v>0</v>
      </c>
      <c r="F105" s="26" t="s">
        <v>53</v>
      </c>
    </row>
    <row r="106" spans="2:6" x14ac:dyDescent="0.25">
      <c r="C106" s="17"/>
      <c r="D106" s="18" t="s">
        <v>19</v>
      </c>
      <c r="E106" s="16"/>
      <c r="F106" s="15"/>
    </row>
    <row r="108" spans="2:6" x14ac:dyDescent="0.25">
      <c r="B108" s="4" t="str">
        <f xml:space="preserve"> HYPERLINK("#'目次'!B13", "[8]")</f>
        <v>[8]</v>
      </c>
      <c r="C108" s="1" t="s">
        <v>70</v>
      </c>
    </row>
    <row r="109" spans="2:6" x14ac:dyDescent="0.25">
      <c r="B109" s="1"/>
      <c r="C109" s="1"/>
    </row>
    <row r="110" spans="2:6" x14ac:dyDescent="0.25">
      <c r="B110" s="1"/>
      <c r="C110" s="1"/>
    </row>
    <row r="111" spans="2:6" x14ac:dyDescent="0.25">
      <c r="E111" s="7" t="s">
        <v>2</v>
      </c>
      <c r="F111" s="12" t="s">
        <v>3</v>
      </c>
    </row>
    <row r="112" spans="2:6" x14ac:dyDescent="0.25">
      <c r="C112" s="6"/>
      <c r="D112" s="11" t="s">
        <v>10</v>
      </c>
      <c r="E112" s="13">
        <v>1496</v>
      </c>
      <c r="F112" s="14">
        <v>100</v>
      </c>
    </row>
    <row r="113" spans="2:6" x14ac:dyDescent="0.25">
      <c r="C113" s="10">
        <v>1</v>
      </c>
      <c r="D113" s="3" t="s">
        <v>71</v>
      </c>
      <c r="E113" s="8">
        <v>309</v>
      </c>
      <c r="F113" s="2">
        <v>20.7</v>
      </c>
    </row>
    <row r="114" spans="2:6" x14ac:dyDescent="0.25">
      <c r="C114" s="10">
        <v>2</v>
      </c>
      <c r="D114" s="3" t="s">
        <v>57</v>
      </c>
      <c r="E114" s="8">
        <v>149</v>
      </c>
      <c r="F114" s="2">
        <v>10</v>
      </c>
    </row>
    <row r="115" spans="2:6" x14ac:dyDescent="0.25">
      <c r="C115" s="10">
        <v>3</v>
      </c>
      <c r="D115" s="3" t="s">
        <v>58</v>
      </c>
      <c r="E115" s="8">
        <v>160</v>
      </c>
      <c r="F115" s="2">
        <v>10.7</v>
      </c>
    </row>
    <row r="116" spans="2:6" x14ac:dyDescent="0.25">
      <c r="C116" s="10">
        <v>4</v>
      </c>
      <c r="D116" s="3" t="s">
        <v>72</v>
      </c>
      <c r="E116" s="8">
        <v>1182</v>
      </c>
      <c r="F116" s="2">
        <v>79</v>
      </c>
    </row>
    <row r="117" spans="2:6" x14ac:dyDescent="0.25">
      <c r="C117" s="10">
        <v>5</v>
      </c>
      <c r="D117" s="3" t="s">
        <v>59</v>
      </c>
      <c r="E117" s="8">
        <v>175</v>
      </c>
      <c r="F117" s="2">
        <v>11.7</v>
      </c>
    </row>
    <row r="118" spans="2:6" x14ac:dyDescent="0.25">
      <c r="C118" s="10">
        <v>6</v>
      </c>
      <c r="D118" s="3" t="s">
        <v>60</v>
      </c>
      <c r="E118" s="8">
        <v>169</v>
      </c>
      <c r="F118" s="2">
        <v>11.3</v>
      </c>
    </row>
    <row r="119" spans="2:6" x14ac:dyDescent="0.25">
      <c r="C119" s="10">
        <v>7</v>
      </c>
      <c r="D119" s="3" t="s">
        <v>61</v>
      </c>
      <c r="E119" s="8">
        <v>176</v>
      </c>
      <c r="F119" s="2">
        <v>11.8</v>
      </c>
    </row>
    <row r="120" spans="2:6" x14ac:dyDescent="0.25">
      <c r="C120" s="10">
        <v>8</v>
      </c>
      <c r="D120" s="3" t="s">
        <v>62</v>
      </c>
      <c r="E120" s="8">
        <v>183</v>
      </c>
      <c r="F120" s="2">
        <v>12.2</v>
      </c>
    </row>
    <row r="121" spans="2:6" x14ac:dyDescent="0.25">
      <c r="C121" s="10">
        <v>9</v>
      </c>
      <c r="D121" s="3" t="s">
        <v>63</v>
      </c>
      <c r="E121" s="8">
        <v>230</v>
      </c>
      <c r="F121" s="2">
        <v>15.4</v>
      </c>
    </row>
    <row r="122" spans="2:6" x14ac:dyDescent="0.25">
      <c r="C122" s="10">
        <v>10</v>
      </c>
      <c r="D122" s="3" t="s">
        <v>64</v>
      </c>
      <c r="E122" s="8">
        <v>249</v>
      </c>
      <c r="F122" s="2">
        <v>16.600000000000001</v>
      </c>
    </row>
    <row r="123" spans="2:6" x14ac:dyDescent="0.25">
      <c r="C123" s="10">
        <v>11</v>
      </c>
      <c r="D123" s="3" t="s">
        <v>51</v>
      </c>
      <c r="E123" s="8">
        <v>5</v>
      </c>
      <c r="F123" s="2">
        <v>0.3</v>
      </c>
    </row>
    <row r="124" spans="2:6" x14ac:dyDescent="0.25">
      <c r="C124" s="9">
        <v>12</v>
      </c>
      <c r="D124" s="5" t="s">
        <v>52</v>
      </c>
      <c r="E124" s="19">
        <v>0</v>
      </c>
      <c r="F124" s="26" t="s">
        <v>53</v>
      </c>
    </row>
    <row r="125" spans="2:6" x14ac:dyDescent="0.25">
      <c r="C125" s="17"/>
      <c r="D125" s="18" t="s">
        <v>19</v>
      </c>
      <c r="E125" s="16"/>
      <c r="F125" s="15"/>
    </row>
    <row r="127" spans="2:6" x14ac:dyDescent="0.25">
      <c r="B127" s="4" t="str">
        <f xml:space="preserve"> HYPERLINK("#'目次'!B14", "[9]")</f>
        <v>[9]</v>
      </c>
      <c r="C127" s="1" t="s">
        <v>74</v>
      </c>
    </row>
    <row r="128" spans="2:6" x14ac:dyDescent="0.25">
      <c r="B128" s="1"/>
      <c r="C128" s="1"/>
    </row>
    <row r="129" spans="2:6" x14ac:dyDescent="0.25">
      <c r="B129" s="1"/>
      <c r="C129" s="1"/>
    </row>
    <row r="130" spans="2:6" x14ac:dyDescent="0.25">
      <c r="E130" s="7" t="s">
        <v>2</v>
      </c>
      <c r="F130" s="12" t="s">
        <v>3</v>
      </c>
    </row>
    <row r="131" spans="2:6" x14ac:dyDescent="0.25">
      <c r="C131" s="6"/>
      <c r="D131" s="11" t="s">
        <v>10</v>
      </c>
      <c r="E131" s="13">
        <v>1496</v>
      </c>
      <c r="F131" s="14">
        <v>100</v>
      </c>
    </row>
    <row r="132" spans="2:6" x14ac:dyDescent="0.25">
      <c r="C132" s="10">
        <v>1</v>
      </c>
      <c r="D132" s="3" t="s">
        <v>75</v>
      </c>
      <c r="E132" s="8">
        <v>309</v>
      </c>
      <c r="F132" s="2">
        <v>20.7</v>
      </c>
    </row>
    <row r="133" spans="2:6" x14ac:dyDescent="0.25">
      <c r="C133" s="10">
        <v>2</v>
      </c>
      <c r="D133" s="3" t="s">
        <v>76</v>
      </c>
      <c r="E133" s="8">
        <v>344</v>
      </c>
      <c r="F133" s="2">
        <v>23</v>
      </c>
    </row>
    <row r="134" spans="2:6" x14ac:dyDescent="0.25">
      <c r="C134" s="10">
        <v>3</v>
      </c>
      <c r="D134" s="3" t="s">
        <v>77</v>
      </c>
      <c r="E134" s="8">
        <v>359</v>
      </c>
      <c r="F134" s="2">
        <v>24</v>
      </c>
    </row>
    <row r="135" spans="2:6" x14ac:dyDescent="0.25">
      <c r="C135" s="10">
        <v>4</v>
      </c>
      <c r="D135" s="3" t="s">
        <v>78</v>
      </c>
      <c r="E135" s="8">
        <v>479</v>
      </c>
      <c r="F135" s="2">
        <v>32</v>
      </c>
    </row>
    <row r="136" spans="2:6" x14ac:dyDescent="0.25">
      <c r="C136" s="9"/>
      <c r="D136" s="5" t="s">
        <v>79</v>
      </c>
      <c r="E136" s="19">
        <v>5</v>
      </c>
      <c r="F136" s="20">
        <v>0.3</v>
      </c>
    </row>
    <row r="138" spans="2:6" x14ac:dyDescent="0.25">
      <c r="B138" s="4" t="str">
        <f xml:space="preserve"> HYPERLINK("#'目次'!B15", "[10]")</f>
        <v>[10]</v>
      </c>
      <c r="C138" s="1" t="s">
        <v>81</v>
      </c>
    </row>
    <row r="139" spans="2:6" x14ac:dyDescent="0.25">
      <c r="B139" s="1"/>
      <c r="C139" s="1"/>
    </row>
    <row r="140" spans="2:6" x14ac:dyDescent="0.25">
      <c r="B140" s="1"/>
      <c r="C140" s="1"/>
    </row>
    <row r="141" spans="2:6" x14ac:dyDescent="0.25">
      <c r="E141" s="7" t="s">
        <v>2</v>
      </c>
      <c r="F141" s="12" t="s">
        <v>3</v>
      </c>
    </row>
    <row r="142" spans="2:6" x14ac:dyDescent="0.25">
      <c r="C142" s="6"/>
      <c r="D142" s="11" t="s">
        <v>10</v>
      </c>
      <c r="E142" s="13">
        <v>1496</v>
      </c>
      <c r="F142" s="14">
        <v>100</v>
      </c>
    </row>
    <row r="143" spans="2:6" x14ac:dyDescent="0.25">
      <c r="C143" s="10">
        <v>1</v>
      </c>
      <c r="D143" s="3" t="s">
        <v>67</v>
      </c>
      <c r="E143" s="8">
        <v>750</v>
      </c>
      <c r="F143" s="2">
        <v>50.1</v>
      </c>
    </row>
    <row r="144" spans="2:6" x14ac:dyDescent="0.25">
      <c r="C144" s="10">
        <v>2</v>
      </c>
      <c r="D144" s="3" t="s">
        <v>75</v>
      </c>
      <c r="E144" s="8">
        <v>159</v>
      </c>
      <c r="F144" s="2">
        <v>10.6</v>
      </c>
    </row>
    <row r="145" spans="2:6" x14ac:dyDescent="0.25">
      <c r="C145" s="10">
        <v>3</v>
      </c>
      <c r="D145" s="3" t="s">
        <v>76</v>
      </c>
      <c r="E145" s="8">
        <v>175</v>
      </c>
      <c r="F145" s="2">
        <v>11.7</v>
      </c>
    </row>
    <row r="146" spans="2:6" x14ac:dyDescent="0.25">
      <c r="C146" s="10">
        <v>4</v>
      </c>
      <c r="D146" s="3" t="s">
        <v>77</v>
      </c>
      <c r="E146" s="8">
        <v>164</v>
      </c>
      <c r="F146" s="2">
        <v>11</v>
      </c>
    </row>
    <row r="147" spans="2:6" x14ac:dyDescent="0.25">
      <c r="C147" s="10">
        <v>5</v>
      </c>
      <c r="D147" s="3" t="s">
        <v>78</v>
      </c>
      <c r="E147" s="8">
        <v>249</v>
      </c>
      <c r="F147" s="2">
        <v>16.600000000000001</v>
      </c>
    </row>
    <row r="148" spans="2:6" x14ac:dyDescent="0.25">
      <c r="C148" s="10">
        <v>6</v>
      </c>
      <c r="D148" s="3" t="s">
        <v>68</v>
      </c>
      <c r="E148" s="8">
        <v>746</v>
      </c>
      <c r="F148" s="2">
        <v>49.9</v>
      </c>
    </row>
    <row r="149" spans="2:6" x14ac:dyDescent="0.25">
      <c r="C149" s="10">
        <v>7</v>
      </c>
      <c r="D149" s="3" t="s">
        <v>75</v>
      </c>
      <c r="E149" s="8">
        <v>150</v>
      </c>
      <c r="F149" s="2">
        <v>10</v>
      </c>
    </row>
    <row r="150" spans="2:6" x14ac:dyDescent="0.25">
      <c r="C150" s="10">
        <v>8</v>
      </c>
      <c r="D150" s="3" t="s">
        <v>76</v>
      </c>
      <c r="E150" s="8">
        <v>169</v>
      </c>
      <c r="F150" s="2">
        <v>11.3</v>
      </c>
    </row>
    <row r="151" spans="2:6" x14ac:dyDescent="0.25">
      <c r="C151" s="10">
        <v>9</v>
      </c>
      <c r="D151" s="3" t="s">
        <v>77</v>
      </c>
      <c r="E151" s="8">
        <v>195</v>
      </c>
      <c r="F151" s="2">
        <v>13</v>
      </c>
    </row>
    <row r="152" spans="2:6" x14ac:dyDescent="0.25">
      <c r="C152" s="9">
        <v>10</v>
      </c>
      <c r="D152" s="5" t="s">
        <v>78</v>
      </c>
      <c r="E152" s="19">
        <v>230</v>
      </c>
      <c r="F152" s="20">
        <v>15.4</v>
      </c>
    </row>
    <row r="153" spans="2:6" x14ac:dyDescent="0.25">
      <c r="C153" s="17"/>
      <c r="D153" s="18" t="s">
        <v>19</v>
      </c>
      <c r="E153" s="16"/>
      <c r="F153" s="15"/>
    </row>
    <row r="155" spans="2:6" x14ac:dyDescent="0.25">
      <c r="B155" s="4" t="str">
        <f xml:space="preserve"> HYPERLINK("#'目次'!B16", "[11]")</f>
        <v>[11]</v>
      </c>
      <c r="C155" s="1" t="s">
        <v>83</v>
      </c>
    </row>
    <row r="156" spans="2:6" x14ac:dyDescent="0.25">
      <c r="B156" s="1"/>
      <c r="C156" s="1"/>
    </row>
    <row r="157" spans="2:6" x14ac:dyDescent="0.25">
      <c r="B157" s="1"/>
      <c r="C157" s="1"/>
    </row>
    <row r="158" spans="2:6" x14ac:dyDescent="0.25">
      <c r="E158" s="7" t="s">
        <v>2</v>
      </c>
      <c r="F158" s="12" t="s">
        <v>3</v>
      </c>
    </row>
    <row r="159" spans="2:6" x14ac:dyDescent="0.25">
      <c r="C159" s="6"/>
      <c r="D159" s="11" t="s">
        <v>10</v>
      </c>
      <c r="E159" s="13">
        <v>1496</v>
      </c>
      <c r="F159" s="14">
        <v>100</v>
      </c>
    </row>
    <row r="160" spans="2:6" x14ac:dyDescent="0.25">
      <c r="C160" s="10">
        <v>1</v>
      </c>
      <c r="D160" s="3" t="s">
        <v>84</v>
      </c>
      <c r="E160" s="8">
        <v>505</v>
      </c>
      <c r="F160" s="2">
        <v>33.799999999999997</v>
      </c>
    </row>
    <row r="161" spans="3:6" x14ac:dyDescent="0.25">
      <c r="C161" s="10">
        <v>2</v>
      </c>
      <c r="D161" s="3" t="s">
        <v>85</v>
      </c>
      <c r="E161" s="8">
        <v>43</v>
      </c>
      <c r="F161" s="2">
        <v>2.9</v>
      </c>
    </row>
    <row r="162" spans="3:6" x14ac:dyDescent="0.25">
      <c r="C162" s="10">
        <v>3</v>
      </c>
      <c r="D162" s="3" t="s">
        <v>86</v>
      </c>
      <c r="E162" s="8">
        <v>60</v>
      </c>
      <c r="F162" s="2">
        <v>4</v>
      </c>
    </row>
    <row r="163" spans="3:6" x14ac:dyDescent="0.25">
      <c r="C163" s="10">
        <v>4</v>
      </c>
      <c r="D163" s="3" t="s">
        <v>87</v>
      </c>
      <c r="E163" s="8">
        <v>38</v>
      </c>
      <c r="F163" s="2">
        <v>2.5</v>
      </c>
    </row>
    <row r="164" spans="3:6" x14ac:dyDescent="0.25">
      <c r="C164" s="10">
        <v>5</v>
      </c>
      <c r="D164" s="3" t="s">
        <v>88</v>
      </c>
      <c r="E164" s="8">
        <v>169</v>
      </c>
      <c r="F164" s="2">
        <v>11.3</v>
      </c>
    </row>
    <row r="165" spans="3:6" x14ac:dyDescent="0.25">
      <c r="C165" s="10">
        <v>6</v>
      </c>
      <c r="D165" s="3" t="s">
        <v>89</v>
      </c>
      <c r="E165" s="8">
        <v>39</v>
      </c>
      <c r="F165" s="2">
        <v>2.6</v>
      </c>
    </row>
    <row r="166" spans="3:6" x14ac:dyDescent="0.25">
      <c r="C166" s="10">
        <v>7</v>
      </c>
      <c r="D166" s="3" t="s">
        <v>90</v>
      </c>
      <c r="E166" s="8">
        <v>322</v>
      </c>
      <c r="F166" s="2">
        <v>21.5</v>
      </c>
    </row>
    <row r="167" spans="3:6" x14ac:dyDescent="0.25">
      <c r="C167" s="10">
        <v>8</v>
      </c>
      <c r="D167" s="3" t="s">
        <v>91</v>
      </c>
      <c r="E167" s="8">
        <v>225</v>
      </c>
      <c r="F167" s="2">
        <v>15</v>
      </c>
    </row>
    <row r="168" spans="3:6" x14ac:dyDescent="0.25">
      <c r="C168" s="10">
        <v>9</v>
      </c>
      <c r="D168" s="3" t="s">
        <v>92</v>
      </c>
      <c r="E168" s="8">
        <v>21</v>
      </c>
      <c r="F168" s="2">
        <v>1.4</v>
      </c>
    </row>
    <row r="169" spans="3:6" x14ac:dyDescent="0.25">
      <c r="C169" s="10">
        <v>10</v>
      </c>
      <c r="D169" s="3" t="s">
        <v>93</v>
      </c>
      <c r="E169" s="8">
        <v>133</v>
      </c>
      <c r="F169" s="2">
        <v>8.9</v>
      </c>
    </row>
    <row r="170" spans="3:6" x14ac:dyDescent="0.25">
      <c r="C170" s="10">
        <v>11</v>
      </c>
      <c r="D170" s="3" t="s">
        <v>94</v>
      </c>
      <c r="E170" s="8">
        <v>44</v>
      </c>
      <c r="F170" s="2">
        <v>2.9</v>
      </c>
    </row>
    <row r="171" spans="3:6" x14ac:dyDescent="0.25">
      <c r="C171" s="10">
        <v>12</v>
      </c>
      <c r="D171" s="3" t="s">
        <v>95</v>
      </c>
      <c r="E171" s="8">
        <v>17</v>
      </c>
      <c r="F171" s="2">
        <v>1.1000000000000001</v>
      </c>
    </row>
    <row r="172" spans="3:6" x14ac:dyDescent="0.25">
      <c r="C172" s="10">
        <v>13</v>
      </c>
      <c r="D172" s="3" t="s">
        <v>96</v>
      </c>
      <c r="E172" s="8">
        <v>375</v>
      </c>
      <c r="F172" s="2">
        <v>25.1</v>
      </c>
    </row>
    <row r="173" spans="3:6" x14ac:dyDescent="0.25">
      <c r="C173" s="10">
        <v>14</v>
      </c>
      <c r="D173" s="3" t="s">
        <v>97</v>
      </c>
      <c r="E173" s="8">
        <v>19</v>
      </c>
      <c r="F173" s="2">
        <v>1.3</v>
      </c>
    </row>
    <row r="174" spans="3:6" x14ac:dyDescent="0.25">
      <c r="C174" s="10">
        <v>15</v>
      </c>
      <c r="D174" s="3" t="s">
        <v>98</v>
      </c>
      <c r="E174" s="8">
        <v>23</v>
      </c>
      <c r="F174" s="2">
        <v>1.5</v>
      </c>
    </row>
    <row r="175" spans="3:6" x14ac:dyDescent="0.25">
      <c r="C175" s="10">
        <v>16</v>
      </c>
      <c r="D175" s="3" t="s">
        <v>99</v>
      </c>
      <c r="E175" s="8">
        <v>77</v>
      </c>
      <c r="F175" s="2">
        <v>5.0999999999999996</v>
      </c>
    </row>
    <row r="176" spans="3:6" x14ac:dyDescent="0.25">
      <c r="C176" s="10">
        <v>17</v>
      </c>
      <c r="D176" s="3" t="s">
        <v>100</v>
      </c>
      <c r="E176" s="8">
        <v>175</v>
      </c>
      <c r="F176" s="2">
        <v>11.7</v>
      </c>
    </row>
    <row r="177" spans="3:6" x14ac:dyDescent="0.25">
      <c r="C177" s="10">
        <v>18</v>
      </c>
      <c r="D177" s="3" t="s">
        <v>101</v>
      </c>
      <c r="E177" s="8">
        <v>2</v>
      </c>
      <c r="F177" s="2">
        <v>0.1</v>
      </c>
    </row>
    <row r="178" spans="3:6" x14ac:dyDescent="0.25">
      <c r="C178" s="10">
        <v>19</v>
      </c>
      <c r="D178" s="3" t="s">
        <v>102</v>
      </c>
      <c r="E178" s="8">
        <v>56</v>
      </c>
      <c r="F178" s="2">
        <v>3.7</v>
      </c>
    </row>
    <row r="179" spans="3:6" x14ac:dyDescent="0.25">
      <c r="C179" s="10">
        <v>20</v>
      </c>
      <c r="D179" s="3" t="s">
        <v>103</v>
      </c>
      <c r="E179" s="8">
        <v>25</v>
      </c>
      <c r="F179" s="2">
        <v>1.7</v>
      </c>
    </row>
    <row r="180" spans="3:6" x14ac:dyDescent="0.25">
      <c r="C180" s="10">
        <v>21</v>
      </c>
      <c r="D180" s="3" t="s">
        <v>104</v>
      </c>
      <c r="E180" s="8">
        <v>663</v>
      </c>
      <c r="F180" s="2">
        <v>44.3</v>
      </c>
    </row>
    <row r="181" spans="3:6" x14ac:dyDescent="0.25">
      <c r="C181" s="10">
        <v>22</v>
      </c>
      <c r="D181" s="3" t="s">
        <v>105</v>
      </c>
      <c r="E181" s="8">
        <v>140</v>
      </c>
      <c r="F181" s="2">
        <v>9.4</v>
      </c>
    </row>
    <row r="182" spans="3:6" x14ac:dyDescent="0.25">
      <c r="C182" s="10">
        <v>23</v>
      </c>
      <c r="D182" s="3" t="s">
        <v>106</v>
      </c>
      <c r="E182" s="8">
        <v>17</v>
      </c>
      <c r="F182" s="2">
        <v>1.1000000000000001</v>
      </c>
    </row>
    <row r="183" spans="3:6" x14ac:dyDescent="0.25">
      <c r="C183" s="10">
        <v>24</v>
      </c>
      <c r="D183" s="3" t="s">
        <v>107</v>
      </c>
      <c r="E183" s="8">
        <v>47</v>
      </c>
      <c r="F183" s="2">
        <v>3.1</v>
      </c>
    </row>
    <row r="184" spans="3:6" x14ac:dyDescent="0.25">
      <c r="C184" s="10">
        <v>25</v>
      </c>
      <c r="D184" s="3" t="s">
        <v>108</v>
      </c>
      <c r="E184" s="8">
        <v>823</v>
      </c>
      <c r="F184" s="2">
        <v>55</v>
      </c>
    </row>
    <row r="185" spans="3:6" x14ac:dyDescent="0.25">
      <c r="C185" s="10">
        <v>26</v>
      </c>
      <c r="D185" s="3" t="s">
        <v>109</v>
      </c>
      <c r="E185" s="8">
        <v>5</v>
      </c>
      <c r="F185" s="2">
        <v>0.3</v>
      </c>
    </row>
    <row r="186" spans="3:6" x14ac:dyDescent="0.25">
      <c r="C186" s="10">
        <v>27</v>
      </c>
      <c r="D186" s="3" t="s">
        <v>110</v>
      </c>
      <c r="E186" s="8">
        <v>351</v>
      </c>
      <c r="F186" s="2">
        <v>23.5</v>
      </c>
    </row>
    <row r="187" spans="3:6" x14ac:dyDescent="0.25">
      <c r="C187" s="10">
        <v>28</v>
      </c>
      <c r="D187" s="3" t="s">
        <v>111</v>
      </c>
      <c r="E187" s="8">
        <v>84</v>
      </c>
      <c r="F187" s="2">
        <v>5.6</v>
      </c>
    </row>
    <row r="188" spans="3:6" x14ac:dyDescent="0.25">
      <c r="C188" s="10">
        <v>29</v>
      </c>
      <c r="D188" s="3" t="s">
        <v>112</v>
      </c>
      <c r="E188" s="8">
        <v>24</v>
      </c>
      <c r="F188" s="2">
        <v>1.6</v>
      </c>
    </row>
    <row r="189" spans="3:6" x14ac:dyDescent="0.25">
      <c r="C189" s="10">
        <v>30</v>
      </c>
      <c r="D189" s="3" t="s">
        <v>113</v>
      </c>
      <c r="E189" s="8">
        <v>271</v>
      </c>
      <c r="F189" s="2">
        <v>18.100000000000001</v>
      </c>
    </row>
    <row r="190" spans="3:6" x14ac:dyDescent="0.25">
      <c r="C190" s="10">
        <v>31</v>
      </c>
      <c r="D190" s="3" t="s">
        <v>114</v>
      </c>
      <c r="E190" s="8">
        <v>46</v>
      </c>
      <c r="F190" s="2">
        <v>3.1</v>
      </c>
    </row>
    <row r="191" spans="3:6" x14ac:dyDescent="0.25">
      <c r="C191" s="10">
        <v>32</v>
      </c>
      <c r="D191" s="3" t="s">
        <v>115</v>
      </c>
      <c r="E191" s="8">
        <v>7</v>
      </c>
      <c r="F191" s="2">
        <v>0.5</v>
      </c>
    </row>
    <row r="192" spans="3:6" x14ac:dyDescent="0.25">
      <c r="C192" s="10">
        <v>33</v>
      </c>
      <c r="D192" s="3" t="s">
        <v>116</v>
      </c>
      <c r="E192" s="8">
        <v>8</v>
      </c>
      <c r="F192" s="2">
        <v>0.5</v>
      </c>
    </row>
    <row r="193" spans="3:6" x14ac:dyDescent="0.25">
      <c r="C193" s="10">
        <v>34</v>
      </c>
      <c r="D193" s="3" t="s">
        <v>117</v>
      </c>
      <c r="E193" s="8">
        <v>80</v>
      </c>
      <c r="F193" s="2">
        <v>5.3</v>
      </c>
    </row>
    <row r="194" spans="3:6" x14ac:dyDescent="0.25">
      <c r="C194" s="10">
        <v>35</v>
      </c>
      <c r="D194" s="3" t="s">
        <v>118</v>
      </c>
      <c r="E194" s="8">
        <v>152</v>
      </c>
      <c r="F194" s="2">
        <v>10.199999999999999</v>
      </c>
    </row>
    <row r="195" spans="3:6" x14ac:dyDescent="0.25">
      <c r="C195" s="10">
        <v>36</v>
      </c>
      <c r="D195" s="3" t="s">
        <v>119</v>
      </c>
      <c r="E195" s="8">
        <v>339</v>
      </c>
      <c r="F195" s="2">
        <v>22.7</v>
      </c>
    </row>
    <row r="196" spans="3:6" x14ac:dyDescent="0.25">
      <c r="C196" s="10">
        <v>37</v>
      </c>
      <c r="D196" s="3" t="s">
        <v>120</v>
      </c>
      <c r="E196" s="8">
        <v>242</v>
      </c>
      <c r="F196" s="2">
        <v>16.2</v>
      </c>
    </row>
    <row r="197" spans="3:6" x14ac:dyDescent="0.25">
      <c r="C197" s="10">
        <v>38</v>
      </c>
      <c r="D197" s="3" t="s">
        <v>121</v>
      </c>
      <c r="E197" s="8">
        <v>75</v>
      </c>
      <c r="F197" s="2">
        <v>5</v>
      </c>
    </row>
    <row r="198" spans="3:6" x14ac:dyDescent="0.25">
      <c r="C198" s="10">
        <v>39</v>
      </c>
      <c r="D198" s="3" t="s">
        <v>122</v>
      </c>
      <c r="E198" s="8">
        <v>622</v>
      </c>
      <c r="F198" s="2">
        <v>41.6</v>
      </c>
    </row>
    <row r="199" spans="3:6" x14ac:dyDescent="0.25">
      <c r="C199" s="10">
        <v>40</v>
      </c>
      <c r="D199" s="3" t="s">
        <v>123</v>
      </c>
      <c r="E199" s="8">
        <v>556</v>
      </c>
      <c r="F199" s="2">
        <v>37.200000000000003</v>
      </c>
    </row>
    <row r="200" spans="3:6" x14ac:dyDescent="0.25">
      <c r="C200" s="10">
        <v>41</v>
      </c>
      <c r="D200" s="3" t="s">
        <v>124</v>
      </c>
      <c r="E200" s="8">
        <v>54</v>
      </c>
      <c r="F200" s="2">
        <v>3.6</v>
      </c>
    </row>
    <row r="201" spans="3:6" x14ac:dyDescent="0.25">
      <c r="C201" s="10">
        <v>42</v>
      </c>
      <c r="D201" s="3" t="s">
        <v>125</v>
      </c>
      <c r="E201" s="8">
        <v>4</v>
      </c>
      <c r="F201" s="2">
        <v>0.3</v>
      </c>
    </row>
    <row r="202" spans="3:6" x14ac:dyDescent="0.25">
      <c r="C202" s="10">
        <v>43</v>
      </c>
      <c r="D202" s="3" t="s">
        <v>126</v>
      </c>
      <c r="E202" s="8">
        <v>24</v>
      </c>
      <c r="F202" s="2">
        <v>1.6</v>
      </c>
    </row>
    <row r="203" spans="3:6" x14ac:dyDescent="0.25">
      <c r="C203" s="10">
        <v>44</v>
      </c>
      <c r="D203" s="3" t="s">
        <v>127</v>
      </c>
      <c r="E203" s="8">
        <v>7</v>
      </c>
      <c r="F203" s="2">
        <v>0.5</v>
      </c>
    </row>
    <row r="204" spans="3:6" x14ac:dyDescent="0.25">
      <c r="C204" s="10">
        <v>45</v>
      </c>
      <c r="D204" s="3" t="s">
        <v>128</v>
      </c>
      <c r="E204" s="8">
        <v>46</v>
      </c>
      <c r="F204" s="2">
        <v>3.1</v>
      </c>
    </row>
    <row r="205" spans="3:6" x14ac:dyDescent="0.25">
      <c r="C205" s="10">
        <v>46</v>
      </c>
      <c r="D205" s="3" t="s">
        <v>129</v>
      </c>
      <c r="E205" s="8">
        <v>142</v>
      </c>
      <c r="F205" s="2">
        <v>9.5</v>
      </c>
    </row>
    <row r="206" spans="3:6" x14ac:dyDescent="0.25">
      <c r="C206" s="10">
        <v>47</v>
      </c>
      <c r="D206" s="3" t="s">
        <v>130</v>
      </c>
      <c r="E206" s="8">
        <v>19</v>
      </c>
      <c r="F206" s="2">
        <v>1.3</v>
      </c>
    </row>
    <row r="207" spans="3:6" x14ac:dyDescent="0.25">
      <c r="C207" s="10">
        <v>48</v>
      </c>
      <c r="D207" s="3" t="s">
        <v>131</v>
      </c>
      <c r="E207" s="8">
        <v>5</v>
      </c>
      <c r="F207" s="2">
        <v>0.3</v>
      </c>
    </row>
    <row r="208" spans="3:6" x14ac:dyDescent="0.25">
      <c r="C208" s="10">
        <v>49</v>
      </c>
      <c r="D208" s="3" t="s">
        <v>132</v>
      </c>
      <c r="E208" s="8">
        <v>16</v>
      </c>
      <c r="F208" s="2">
        <v>1.1000000000000001</v>
      </c>
    </row>
    <row r="209" spans="3:6" x14ac:dyDescent="0.25">
      <c r="C209" s="10">
        <v>50</v>
      </c>
      <c r="D209" s="3" t="s">
        <v>133</v>
      </c>
      <c r="E209" s="8">
        <v>2</v>
      </c>
      <c r="F209" s="2">
        <v>0.1</v>
      </c>
    </row>
    <row r="210" spans="3:6" x14ac:dyDescent="0.25">
      <c r="C210" s="10">
        <v>51</v>
      </c>
      <c r="D210" s="3" t="s">
        <v>134</v>
      </c>
      <c r="E210" s="8">
        <v>10</v>
      </c>
      <c r="F210" s="2">
        <v>0.7</v>
      </c>
    </row>
    <row r="211" spans="3:6" x14ac:dyDescent="0.25">
      <c r="C211" s="10">
        <v>52</v>
      </c>
      <c r="D211" s="3" t="s">
        <v>135</v>
      </c>
      <c r="E211" s="8">
        <v>4</v>
      </c>
      <c r="F211" s="2">
        <v>0.3</v>
      </c>
    </row>
    <row r="212" spans="3:6" x14ac:dyDescent="0.25">
      <c r="C212" s="10">
        <v>53</v>
      </c>
      <c r="D212" s="3" t="s">
        <v>136</v>
      </c>
      <c r="E212" s="8">
        <v>192</v>
      </c>
      <c r="F212" s="2">
        <v>12.8</v>
      </c>
    </row>
    <row r="213" spans="3:6" x14ac:dyDescent="0.25">
      <c r="C213" s="10">
        <v>54</v>
      </c>
      <c r="D213" s="3" t="s">
        <v>137</v>
      </c>
      <c r="E213" s="8">
        <v>239</v>
      </c>
      <c r="F213" s="2">
        <v>16</v>
      </c>
    </row>
    <row r="214" spans="3:6" x14ac:dyDescent="0.25">
      <c r="C214" s="10">
        <v>55</v>
      </c>
      <c r="D214" s="3" t="s">
        <v>138</v>
      </c>
      <c r="E214" s="8">
        <v>81</v>
      </c>
      <c r="F214" s="2">
        <v>5.4</v>
      </c>
    </row>
    <row r="215" spans="3:6" x14ac:dyDescent="0.25">
      <c r="C215" s="10">
        <v>56</v>
      </c>
      <c r="D215" s="3" t="s">
        <v>139</v>
      </c>
      <c r="E215" s="8">
        <v>85</v>
      </c>
      <c r="F215" s="2">
        <v>5.7</v>
      </c>
    </row>
    <row r="216" spans="3:6" x14ac:dyDescent="0.25">
      <c r="C216" s="10">
        <v>57</v>
      </c>
      <c r="D216" s="3" t="s">
        <v>140</v>
      </c>
      <c r="E216" s="8">
        <v>25</v>
      </c>
      <c r="F216" s="2">
        <v>1.7</v>
      </c>
    </row>
    <row r="217" spans="3:6" x14ac:dyDescent="0.25">
      <c r="C217" s="10">
        <v>58</v>
      </c>
      <c r="D217" s="3" t="s">
        <v>141</v>
      </c>
      <c r="E217" s="8">
        <v>15</v>
      </c>
      <c r="F217" s="2">
        <v>1</v>
      </c>
    </row>
    <row r="218" spans="3:6" x14ac:dyDescent="0.25">
      <c r="C218" s="10">
        <v>59</v>
      </c>
      <c r="D218" s="3" t="s">
        <v>142</v>
      </c>
      <c r="E218" s="8">
        <v>107</v>
      </c>
      <c r="F218" s="2">
        <v>7.2</v>
      </c>
    </row>
    <row r="219" spans="3:6" x14ac:dyDescent="0.25">
      <c r="C219" s="10">
        <v>60</v>
      </c>
      <c r="D219" s="3" t="s">
        <v>143</v>
      </c>
      <c r="E219" s="8">
        <v>26</v>
      </c>
      <c r="F219" s="2">
        <v>1.7</v>
      </c>
    </row>
    <row r="220" spans="3:6" x14ac:dyDescent="0.25">
      <c r="C220" s="10">
        <v>61</v>
      </c>
      <c r="D220" s="3" t="s">
        <v>144</v>
      </c>
      <c r="E220" s="8">
        <v>55</v>
      </c>
      <c r="F220" s="2">
        <v>3.7</v>
      </c>
    </row>
    <row r="221" spans="3:6" x14ac:dyDescent="0.25">
      <c r="C221" s="10">
        <v>62</v>
      </c>
      <c r="D221" s="3" t="s">
        <v>145</v>
      </c>
      <c r="E221" s="8">
        <v>125</v>
      </c>
      <c r="F221" s="2">
        <v>8.4</v>
      </c>
    </row>
    <row r="222" spans="3:6" x14ac:dyDescent="0.25">
      <c r="C222" s="10">
        <v>63</v>
      </c>
      <c r="D222" s="3" t="s">
        <v>146</v>
      </c>
      <c r="E222" s="8">
        <v>152</v>
      </c>
      <c r="F222" s="2">
        <v>10.199999999999999</v>
      </c>
    </row>
    <row r="223" spans="3:6" x14ac:dyDescent="0.25">
      <c r="C223" s="10">
        <v>64</v>
      </c>
      <c r="D223" s="3" t="s">
        <v>147</v>
      </c>
      <c r="E223" s="8">
        <v>29</v>
      </c>
      <c r="F223" s="2">
        <v>1.9</v>
      </c>
    </row>
    <row r="224" spans="3:6" x14ac:dyDescent="0.25">
      <c r="C224" s="10">
        <v>65</v>
      </c>
      <c r="D224" s="3" t="s">
        <v>148</v>
      </c>
      <c r="E224" s="8">
        <v>40</v>
      </c>
      <c r="F224" s="2">
        <v>2.7</v>
      </c>
    </row>
    <row r="225" spans="3:6" x14ac:dyDescent="0.25">
      <c r="C225" s="10">
        <v>66</v>
      </c>
      <c r="D225" s="3" t="s">
        <v>149</v>
      </c>
      <c r="E225" s="8">
        <v>157</v>
      </c>
      <c r="F225" s="2">
        <v>10.5</v>
      </c>
    </row>
    <row r="226" spans="3:6" x14ac:dyDescent="0.25">
      <c r="C226" s="10">
        <v>67</v>
      </c>
      <c r="D226" s="3" t="s">
        <v>150</v>
      </c>
      <c r="E226" s="8">
        <v>267</v>
      </c>
      <c r="F226" s="2">
        <v>17.8</v>
      </c>
    </row>
    <row r="227" spans="3:6" x14ac:dyDescent="0.25">
      <c r="C227" s="10">
        <v>68</v>
      </c>
      <c r="D227" s="3" t="s">
        <v>151</v>
      </c>
      <c r="E227" s="8">
        <v>280</v>
      </c>
      <c r="F227" s="2">
        <v>18.7</v>
      </c>
    </row>
    <row r="228" spans="3:6" x14ac:dyDescent="0.25">
      <c r="C228" s="10">
        <v>69</v>
      </c>
      <c r="D228" s="3" t="s">
        <v>152</v>
      </c>
      <c r="E228" s="8">
        <v>1082</v>
      </c>
      <c r="F228" s="2">
        <v>72.3</v>
      </c>
    </row>
    <row r="229" spans="3:6" x14ac:dyDescent="0.25">
      <c r="C229" s="10">
        <v>70</v>
      </c>
      <c r="D229" s="3" t="s">
        <v>153</v>
      </c>
      <c r="E229" s="8">
        <v>747</v>
      </c>
      <c r="F229" s="2">
        <v>49.9</v>
      </c>
    </row>
    <row r="230" spans="3:6" x14ac:dyDescent="0.25">
      <c r="C230" s="10">
        <v>71</v>
      </c>
      <c r="D230" s="3" t="s">
        <v>154</v>
      </c>
      <c r="E230" s="8">
        <v>113</v>
      </c>
      <c r="F230" s="2">
        <v>7.6</v>
      </c>
    </row>
    <row r="231" spans="3:6" x14ac:dyDescent="0.25">
      <c r="C231" s="10">
        <v>72</v>
      </c>
      <c r="D231" s="3" t="s">
        <v>155</v>
      </c>
      <c r="E231" s="8">
        <v>203</v>
      </c>
      <c r="F231" s="2">
        <v>13.6</v>
      </c>
    </row>
    <row r="232" spans="3:6" x14ac:dyDescent="0.25">
      <c r="C232" s="10">
        <v>73</v>
      </c>
      <c r="D232" s="3" t="s">
        <v>156</v>
      </c>
      <c r="E232" s="8">
        <v>63</v>
      </c>
      <c r="F232" s="2">
        <v>4.2</v>
      </c>
    </row>
    <row r="233" spans="3:6" x14ac:dyDescent="0.25">
      <c r="C233" s="10">
        <v>74</v>
      </c>
      <c r="D233" s="3" t="s">
        <v>157</v>
      </c>
      <c r="E233" s="8">
        <v>775</v>
      </c>
      <c r="F233" s="2">
        <v>51.8</v>
      </c>
    </row>
    <row r="234" spans="3:6" x14ac:dyDescent="0.25">
      <c r="C234" s="10">
        <v>75</v>
      </c>
      <c r="D234" s="3" t="s">
        <v>158</v>
      </c>
      <c r="E234" s="8">
        <v>127</v>
      </c>
      <c r="F234" s="2">
        <v>8.5</v>
      </c>
    </row>
    <row r="235" spans="3:6" x14ac:dyDescent="0.25">
      <c r="C235" s="10">
        <v>76</v>
      </c>
      <c r="D235" s="3" t="s">
        <v>159</v>
      </c>
      <c r="E235" s="8">
        <v>711</v>
      </c>
      <c r="F235" s="2">
        <v>47.5</v>
      </c>
    </row>
    <row r="236" spans="3:6" x14ac:dyDescent="0.25">
      <c r="C236" s="10">
        <v>77</v>
      </c>
      <c r="D236" s="3" t="s">
        <v>160</v>
      </c>
      <c r="E236" s="8">
        <v>182</v>
      </c>
      <c r="F236" s="2">
        <v>12.2</v>
      </c>
    </row>
    <row r="237" spans="3:6" x14ac:dyDescent="0.25">
      <c r="C237" s="10">
        <v>78</v>
      </c>
      <c r="D237" s="3" t="s">
        <v>161</v>
      </c>
      <c r="E237" s="8">
        <v>831</v>
      </c>
      <c r="F237" s="2">
        <v>55.5</v>
      </c>
    </row>
    <row r="238" spans="3:6" x14ac:dyDescent="0.25">
      <c r="C238" s="10">
        <v>79</v>
      </c>
      <c r="D238" s="3" t="s">
        <v>162</v>
      </c>
      <c r="E238" s="8">
        <v>1</v>
      </c>
      <c r="F238" s="2">
        <v>0.1</v>
      </c>
    </row>
    <row r="239" spans="3:6" x14ac:dyDescent="0.25">
      <c r="C239" s="10">
        <v>80</v>
      </c>
      <c r="D239" s="3" t="s">
        <v>163</v>
      </c>
      <c r="E239" s="8">
        <v>0</v>
      </c>
      <c r="F239" s="21" t="s">
        <v>53</v>
      </c>
    </row>
    <row r="240" spans="3:6" x14ac:dyDescent="0.25">
      <c r="C240" s="10">
        <v>81</v>
      </c>
      <c r="D240" s="3" t="s">
        <v>164</v>
      </c>
      <c r="E240" s="8">
        <v>1</v>
      </c>
      <c r="F240" s="2">
        <v>0.1</v>
      </c>
    </row>
    <row r="241" spans="3:6" x14ac:dyDescent="0.25">
      <c r="C241" s="10">
        <v>82</v>
      </c>
      <c r="D241" s="3" t="s">
        <v>165</v>
      </c>
      <c r="E241" s="8">
        <v>0</v>
      </c>
      <c r="F241" s="21" t="s">
        <v>53</v>
      </c>
    </row>
    <row r="242" spans="3:6" x14ac:dyDescent="0.25">
      <c r="C242" s="10">
        <v>83</v>
      </c>
      <c r="D242" s="3" t="s">
        <v>166</v>
      </c>
      <c r="E242" s="8">
        <v>18</v>
      </c>
      <c r="F242" s="2">
        <v>1.2</v>
      </c>
    </row>
    <row r="243" spans="3:6" x14ac:dyDescent="0.25">
      <c r="C243" s="10">
        <v>84</v>
      </c>
      <c r="D243" s="3" t="s">
        <v>167</v>
      </c>
      <c r="E243" s="8">
        <v>1</v>
      </c>
      <c r="F243" s="2">
        <v>0.1</v>
      </c>
    </row>
    <row r="244" spans="3:6" x14ac:dyDescent="0.25">
      <c r="C244" s="10">
        <v>85</v>
      </c>
      <c r="D244" s="3" t="s">
        <v>168</v>
      </c>
      <c r="E244" s="8">
        <v>1</v>
      </c>
      <c r="F244" s="2">
        <v>0.1</v>
      </c>
    </row>
    <row r="245" spans="3:6" x14ac:dyDescent="0.25">
      <c r="C245" s="10">
        <v>86</v>
      </c>
      <c r="D245" s="3" t="s">
        <v>169</v>
      </c>
      <c r="E245" s="8">
        <v>2</v>
      </c>
      <c r="F245" s="2">
        <v>0.1</v>
      </c>
    </row>
    <row r="246" spans="3:6" x14ac:dyDescent="0.25">
      <c r="C246" s="10">
        <v>87</v>
      </c>
      <c r="D246" s="3" t="s">
        <v>170</v>
      </c>
      <c r="E246" s="8">
        <v>8</v>
      </c>
      <c r="F246" s="2">
        <v>0.5</v>
      </c>
    </row>
    <row r="247" spans="3:6" x14ac:dyDescent="0.25">
      <c r="C247" s="10">
        <v>88</v>
      </c>
      <c r="D247" s="3" t="s">
        <v>171</v>
      </c>
      <c r="E247" s="8">
        <v>2</v>
      </c>
      <c r="F247" s="2">
        <v>0.1</v>
      </c>
    </row>
    <row r="248" spans="3:6" x14ac:dyDescent="0.25">
      <c r="C248" s="10">
        <v>89</v>
      </c>
      <c r="D248" s="3" t="s">
        <v>172</v>
      </c>
      <c r="E248" s="8">
        <v>1</v>
      </c>
      <c r="F248" s="2">
        <v>0.1</v>
      </c>
    </row>
    <row r="249" spans="3:6" x14ac:dyDescent="0.25">
      <c r="C249" s="10">
        <v>90</v>
      </c>
      <c r="D249" s="3" t="s">
        <v>173</v>
      </c>
      <c r="E249" s="8">
        <v>10</v>
      </c>
      <c r="F249" s="2">
        <v>0.7</v>
      </c>
    </row>
    <row r="250" spans="3:6" x14ac:dyDescent="0.25">
      <c r="C250" s="10">
        <v>91</v>
      </c>
      <c r="D250" s="3" t="s">
        <v>174</v>
      </c>
      <c r="E250" s="8">
        <v>1</v>
      </c>
      <c r="F250" s="2">
        <v>0.1</v>
      </c>
    </row>
    <row r="251" spans="3:6" x14ac:dyDescent="0.25">
      <c r="C251" s="10">
        <v>92</v>
      </c>
      <c r="D251" s="3" t="s">
        <v>175</v>
      </c>
      <c r="E251" s="8">
        <v>1</v>
      </c>
      <c r="F251" s="2">
        <v>0.1</v>
      </c>
    </row>
    <row r="252" spans="3:6" x14ac:dyDescent="0.25">
      <c r="C252" s="10">
        <v>93</v>
      </c>
      <c r="D252" s="3" t="s">
        <v>176</v>
      </c>
      <c r="E252" s="8">
        <v>3</v>
      </c>
      <c r="F252" s="2">
        <v>0.2</v>
      </c>
    </row>
    <row r="253" spans="3:6" x14ac:dyDescent="0.25">
      <c r="C253" s="10">
        <v>94</v>
      </c>
      <c r="D253" s="3" t="s">
        <v>177</v>
      </c>
      <c r="E253" s="8">
        <v>2</v>
      </c>
      <c r="F253" s="2">
        <v>0.1</v>
      </c>
    </row>
    <row r="254" spans="3:6" x14ac:dyDescent="0.25">
      <c r="C254" s="10">
        <v>95</v>
      </c>
      <c r="D254" s="3" t="s">
        <v>178</v>
      </c>
      <c r="E254" s="8">
        <v>1</v>
      </c>
      <c r="F254" s="2">
        <v>0.1</v>
      </c>
    </row>
    <row r="255" spans="3:6" x14ac:dyDescent="0.25">
      <c r="C255" s="10">
        <v>96</v>
      </c>
      <c r="D255" s="3" t="s">
        <v>179</v>
      </c>
      <c r="E255" s="8">
        <v>3</v>
      </c>
      <c r="F255" s="2">
        <v>0.2</v>
      </c>
    </row>
    <row r="256" spans="3:6" x14ac:dyDescent="0.25">
      <c r="C256" s="10">
        <v>97</v>
      </c>
      <c r="D256" s="3" t="s">
        <v>180</v>
      </c>
      <c r="E256" s="8">
        <v>2</v>
      </c>
      <c r="F256" s="2">
        <v>0.1</v>
      </c>
    </row>
    <row r="257" spans="3:6" x14ac:dyDescent="0.25">
      <c r="C257" s="10">
        <v>98</v>
      </c>
      <c r="D257" s="3" t="s">
        <v>181</v>
      </c>
      <c r="E257" s="8">
        <v>5</v>
      </c>
      <c r="F257" s="2">
        <v>0.3</v>
      </c>
    </row>
    <row r="258" spans="3:6" x14ac:dyDescent="0.25">
      <c r="C258" s="10">
        <v>99</v>
      </c>
      <c r="D258" s="3" t="s">
        <v>182</v>
      </c>
      <c r="E258" s="8">
        <v>1</v>
      </c>
      <c r="F258" s="2">
        <v>0.1</v>
      </c>
    </row>
    <row r="259" spans="3:6" x14ac:dyDescent="0.25">
      <c r="C259" s="10">
        <v>100</v>
      </c>
      <c r="D259" s="3" t="s">
        <v>183</v>
      </c>
      <c r="E259" s="8">
        <v>4</v>
      </c>
      <c r="F259" s="2">
        <v>0.3</v>
      </c>
    </row>
    <row r="260" spans="3:6" x14ac:dyDescent="0.25">
      <c r="C260" s="10">
        <v>101</v>
      </c>
      <c r="D260" s="3" t="s">
        <v>184</v>
      </c>
      <c r="E260" s="8">
        <v>1</v>
      </c>
      <c r="F260" s="2">
        <v>0.1</v>
      </c>
    </row>
    <row r="261" spans="3:6" x14ac:dyDescent="0.25">
      <c r="C261" s="10">
        <v>102</v>
      </c>
      <c r="D261" s="3" t="s">
        <v>185</v>
      </c>
      <c r="E261" s="8">
        <v>1</v>
      </c>
      <c r="F261" s="2">
        <v>0.1</v>
      </c>
    </row>
    <row r="262" spans="3:6" x14ac:dyDescent="0.25">
      <c r="C262" s="10">
        <v>103</v>
      </c>
      <c r="D262" s="3" t="s">
        <v>186</v>
      </c>
      <c r="E262" s="8">
        <v>1</v>
      </c>
      <c r="F262" s="2">
        <v>0.1</v>
      </c>
    </row>
    <row r="263" spans="3:6" x14ac:dyDescent="0.25">
      <c r="C263" s="10">
        <v>104</v>
      </c>
      <c r="D263" s="3" t="s">
        <v>187</v>
      </c>
      <c r="E263" s="8">
        <v>1</v>
      </c>
      <c r="F263" s="2">
        <v>0.1</v>
      </c>
    </row>
    <row r="264" spans="3:6" x14ac:dyDescent="0.25">
      <c r="C264" s="10">
        <v>105</v>
      </c>
      <c r="D264" s="3" t="s">
        <v>188</v>
      </c>
      <c r="E264" s="8">
        <v>2</v>
      </c>
      <c r="F264" s="2">
        <v>0.1</v>
      </c>
    </row>
    <row r="265" spans="3:6" x14ac:dyDescent="0.25">
      <c r="C265" s="10">
        <v>106</v>
      </c>
      <c r="D265" s="3" t="s">
        <v>189</v>
      </c>
      <c r="E265" s="8">
        <v>1</v>
      </c>
      <c r="F265" s="2">
        <v>0.1</v>
      </c>
    </row>
    <row r="266" spans="3:6" x14ac:dyDescent="0.25">
      <c r="C266" s="10">
        <v>107</v>
      </c>
      <c r="D266" s="3" t="s">
        <v>190</v>
      </c>
      <c r="E266" s="8">
        <v>9</v>
      </c>
      <c r="F266" s="2">
        <v>0.6</v>
      </c>
    </row>
    <row r="267" spans="3:6" x14ac:dyDescent="0.25">
      <c r="C267" s="10">
        <v>108</v>
      </c>
      <c r="D267" s="3" t="s">
        <v>191</v>
      </c>
      <c r="E267" s="8">
        <v>23</v>
      </c>
      <c r="F267" s="2">
        <v>1.5</v>
      </c>
    </row>
    <row r="268" spans="3:6" x14ac:dyDescent="0.25">
      <c r="C268" s="10">
        <v>109</v>
      </c>
      <c r="D268" s="3" t="s">
        <v>192</v>
      </c>
      <c r="E268" s="8">
        <v>2</v>
      </c>
      <c r="F268" s="2">
        <v>0.1</v>
      </c>
    </row>
    <row r="269" spans="3:6" x14ac:dyDescent="0.25">
      <c r="C269" s="10">
        <v>110</v>
      </c>
      <c r="D269" s="3" t="s">
        <v>193</v>
      </c>
      <c r="E269" s="8">
        <v>1</v>
      </c>
      <c r="F269" s="2">
        <v>0.1</v>
      </c>
    </row>
    <row r="270" spans="3:6" x14ac:dyDescent="0.25">
      <c r="C270" s="10">
        <v>111</v>
      </c>
      <c r="D270" s="3" t="s">
        <v>194</v>
      </c>
      <c r="E270" s="8">
        <v>2</v>
      </c>
      <c r="F270" s="2">
        <v>0.1</v>
      </c>
    </row>
    <row r="271" spans="3:6" x14ac:dyDescent="0.25">
      <c r="C271" s="10">
        <v>112</v>
      </c>
      <c r="D271" s="3" t="s">
        <v>195</v>
      </c>
      <c r="E271" s="8">
        <v>3</v>
      </c>
      <c r="F271" s="2">
        <v>0.2</v>
      </c>
    </row>
    <row r="272" spans="3:6" x14ac:dyDescent="0.25">
      <c r="C272" s="10">
        <v>113</v>
      </c>
      <c r="D272" s="3" t="s">
        <v>196</v>
      </c>
      <c r="E272" s="8">
        <v>5</v>
      </c>
      <c r="F272" s="2">
        <v>0.3</v>
      </c>
    </row>
    <row r="273" spans="3:6" x14ac:dyDescent="0.25">
      <c r="C273" s="10">
        <v>114</v>
      </c>
      <c r="D273" s="3" t="s">
        <v>197</v>
      </c>
      <c r="E273" s="8">
        <v>3</v>
      </c>
      <c r="F273" s="2">
        <v>0.2</v>
      </c>
    </row>
    <row r="274" spans="3:6" x14ac:dyDescent="0.25">
      <c r="C274" s="10">
        <v>115</v>
      </c>
      <c r="D274" s="3" t="s">
        <v>198</v>
      </c>
      <c r="E274" s="8">
        <v>9</v>
      </c>
      <c r="F274" s="2">
        <v>0.6</v>
      </c>
    </row>
    <row r="275" spans="3:6" x14ac:dyDescent="0.25">
      <c r="C275" s="10">
        <v>116</v>
      </c>
      <c r="D275" s="3" t="s">
        <v>199</v>
      </c>
      <c r="E275" s="8">
        <v>1</v>
      </c>
      <c r="F275" s="2">
        <v>0.1</v>
      </c>
    </row>
    <row r="276" spans="3:6" x14ac:dyDescent="0.25">
      <c r="C276" s="10">
        <v>117</v>
      </c>
      <c r="D276" s="3" t="s">
        <v>200</v>
      </c>
      <c r="E276" s="8">
        <v>1</v>
      </c>
      <c r="F276" s="2">
        <v>0.1</v>
      </c>
    </row>
    <row r="277" spans="3:6" x14ac:dyDescent="0.25">
      <c r="C277" s="10">
        <v>118</v>
      </c>
      <c r="D277" s="3" t="s">
        <v>201</v>
      </c>
      <c r="E277" s="8">
        <v>1</v>
      </c>
      <c r="F277" s="2">
        <v>0.1</v>
      </c>
    </row>
    <row r="278" spans="3:6" x14ac:dyDescent="0.25">
      <c r="C278" s="10">
        <v>119</v>
      </c>
      <c r="D278" s="3" t="s">
        <v>202</v>
      </c>
      <c r="E278" s="8">
        <v>2</v>
      </c>
      <c r="F278" s="2">
        <v>0.1</v>
      </c>
    </row>
    <row r="279" spans="3:6" x14ac:dyDescent="0.25">
      <c r="C279" s="10">
        <v>120</v>
      </c>
      <c r="D279" s="3" t="s">
        <v>203</v>
      </c>
      <c r="E279" s="8">
        <v>3</v>
      </c>
      <c r="F279" s="2">
        <v>0.2</v>
      </c>
    </row>
    <row r="280" spans="3:6" x14ac:dyDescent="0.25">
      <c r="C280" s="10">
        <v>121</v>
      </c>
      <c r="D280" s="3" t="s">
        <v>204</v>
      </c>
      <c r="E280" s="8">
        <v>1</v>
      </c>
      <c r="F280" s="2">
        <v>0.1</v>
      </c>
    </row>
    <row r="281" spans="3:6" x14ac:dyDescent="0.25">
      <c r="C281" s="10">
        <v>122</v>
      </c>
      <c r="D281" s="3" t="s">
        <v>205</v>
      </c>
      <c r="E281" s="8">
        <v>1</v>
      </c>
      <c r="F281" s="2">
        <v>0.1</v>
      </c>
    </row>
    <row r="282" spans="3:6" x14ac:dyDescent="0.25">
      <c r="C282" s="10">
        <v>123</v>
      </c>
      <c r="D282" s="3" t="s">
        <v>206</v>
      </c>
      <c r="E282" s="8">
        <v>2</v>
      </c>
      <c r="F282" s="2">
        <v>0.1</v>
      </c>
    </row>
    <row r="283" spans="3:6" x14ac:dyDescent="0.25">
      <c r="C283" s="10">
        <v>124</v>
      </c>
      <c r="D283" s="3" t="s">
        <v>207</v>
      </c>
      <c r="E283" s="8">
        <v>24</v>
      </c>
      <c r="F283" s="2">
        <v>1.6</v>
      </c>
    </row>
    <row r="284" spans="3:6" x14ac:dyDescent="0.25">
      <c r="C284" s="10">
        <v>125</v>
      </c>
      <c r="D284" s="3" t="s">
        <v>208</v>
      </c>
      <c r="E284" s="8">
        <v>1</v>
      </c>
      <c r="F284" s="2">
        <v>0.1</v>
      </c>
    </row>
    <row r="285" spans="3:6" x14ac:dyDescent="0.25">
      <c r="C285" s="10">
        <v>126</v>
      </c>
      <c r="D285" s="3" t="s">
        <v>209</v>
      </c>
      <c r="E285" s="8">
        <v>6</v>
      </c>
      <c r="F285" s="2">
        <v>0.4</v>
      </c>
    </row>
    <row r="286" spans="3:6" x14ac:dyDescent="0.25">
      <c r="C286" s="10">
        <v>127</v>
      </c>
      <c r="D286" s="3" t="s">
        <v>210</v>
      </c>
      <c r="E286" s="8">
        <v>2</v>
      </c>
      <c r="F286" s="2">
        <v>0.1</v>
      </c>
    </row>
    <row r="287" spans="3:6" x14ac:dyDescent="0.25">
      <c r="C287" s="10">
        <v>128</v>
      </c>
      <c r="D287" s="3" t="s">
        <v>211</v>
      </c>
      <c r="E287" s="8">
        <v>2</v>
      </c>
      <c r="F287" s="2">
        <v>0.1</v>
      </c>
    </row>
    <row r="288" spans="3:6" x14ac:dyDescent="0.25">
      <c r="C288" s="10">
        <v>129</v>
      </c>
      <c r="D288" s="3" t="s">
        <v>212</v>
      </c>
      <c r="E288" s="8">
        <v>2</v>
      </c>
      <c r="F288" s="2">
        <v>0.1</v>
      </c>
    </row>
    <row r="289" spans="3:6" x14ac:dyDescent="0.25">
      <c r="C289" s="10">
        <v>130</v>
      </c>
      <c r="D289" s="3" t="s">
        <v>213</v>
      </c>
      <c r="E289" s="8">
        <v>3</v>
      </c>
      <c r="F289" s="2">
        <v>0.2</v>
      </c>
    </row>
    <row r="290" spans="3:6" x14ac:dyDescent="0.25">
      <c r="C290" s="10">
        <v>131</v>
      </c>
      <c r="D290" s="3" t="s">
        <v>214</v>
      </c>
      <c r="E290" s="8">
        <v>3</v>
      </c>
      <c r="F290" s="2">
        <v>0.2</v>
      </c>
    </row>
    <row r="291" spans="3:6" x14ac:dyDescent="0.25">
      <c r="C291" s="10">
        <v>132</v>
      </c>
      <c r="D291" s="3" t="s">
        <v>215</v>
      </c>
      <c r="E291" s="8">
        <v>1</v>
      </c>
      <c r="F291" s="2">
        <v>0.1</v>
      </c>
    </row>
    <row r="292" spans="3:6" x14ac:dyDescent="0.25">
      <c r="C292" s="10">
        <v>133</v>
      </c>
      <c r="D292" s="3" t="s">
        <v>216</v>
      </c>
      <c r="E292" s="8">
        <v>2</v>
      </c>
      <c r="F292" s="2">
        <v>0.1</v>
      </c>
    </row>
    <row r="293" spans="3:6" x14ac:dyDescent="0.25">
      <c r="C293" s="10">
        <v>134</v>
      </c>
      <c r="D293" s="3" t="s">
        <v>217</v>
      </c>
      <c r="E293" s="8">
        <v>2</v>
      </c>
      <c r="F293" s="2">
        <v>0.1</v>
      </c>
    </row>
    <row r="294" spans="3:6" x14ac:dyDescent="0.25">
      <c r="C294" s="10">
        <v>135</v>
      </c>
      <c r="D294" s="3" t="s">
        <v>218</v>
      </c>
      <c r="E294" s="8">
        <v>1</v>
      </c>
      <c r="F294" s="2">
        <v>0.1</v>
      </c>
    </row>
    <row r="295" spans="3:6" x14ac:dyDescent="0.25">
      <c r="C295" s="10">
        <v>136</v>
      </c>
      <c r="D295" s="3" t="s">
        <v>219</v>
      </c>
      <c r="E295" s="8">
        <v>6</v>
      </c>
      <c r="F295" s="2">
        <v>0.4</v>
      </c>
    </row>
    <row r="296" spans="3:6" x14ac:dyDescent="0.25">
      <c r="C296" s="10">
        <v>137</v>
      </c>
      <c r="D296" s="3" t="s">
        <v>220</v>
      </c>
      <c r="E296" s="8">
        <v>2</v>
      </c>
      <c r="F296" s="2">
        <v>0.1</v>
      </c>
    </row>
    <row r="297" spans="3:6" x14ac:dyDescent="0.25">
      <c r="C297" s="10">
        <v>138</v>
      </c>
      <c r="D297" s="3" t="s">
        <v>221</v>
      </c>
      <c r="E297" s="8">
        <v>1</v>
      </c>
      <c r="F297" s="2">
        <v>0.1</v>
      </c>
    </row>
    <row r="298" spans="3:6" x14ac:dyDescent="0.25">
      <c r="C298" s="10">
        <v>139</v>
      </c>
      <c r="D298" s="3" t="s">
        <v>222</v>
      </c>
      <c r="E298" s="8">
        <v>1</v>
      </c>
      <c r="F298" s="2">
        <v>0.1</v>
      </c>
    </row>
    <row r="299" spans="3:6" x14ac:dyDescent="0.25">
      <c r="C299" s="10">
        <v>140</v>
      </c>
      <c r="D299" s="3" t="s">
        <v>223</v>
      </c>
      <c r="E299" s="8">
        <v>3</v>
      </c>
      <c r="F299" s="2">
        <v>0.2</v>
      </c>
    </row>
    <row r="300" spans="3:6" x14ac:dyDescent="0.25">
      <c r="C300" s="10">
        <v>141</v>
      </c>
      <c r="D300" s="3" t="s">
        <v>224</v>
      </c>
      <c r="E300" s="8">
        <v>1</v>
      </c>
      <c r="F300" s="2">
        <v>0.1</v>
      </c>
    </row>
    <row r="301" spans="3:6" x14ac:dyDescent="0.25">
      <c r="C301" s="10">
        <v>142</v>
      </c>
      <c r="D301" s="3" t="s">
        <v>225</v>
      </c>
      <c r="E301" s="8">
        <v>10</v>
      </c>
      <c r="F301" s="2">
        <v>0.7</v>
      </c>
    </row>
    <row r="302" spans="3:6" x14ac:dyDescent="0.25">
      <c r="C302" s="10">
        <v>143</v>
      </c>
      <c r="D302" s="3" t="s">
        <v>226</v>
      </c>
      <c r="E302" s="8">
        <v>47</v>
      </c>
      <c r="F302" s="2">
        <v>3.1</v>
      </c>
    </row>
    <row r="303" spans="3:6" x14ac:dyDescent="0.25">
      <c r="C303" s="10">
        <v>144</v>
      </c>
      <c r="D303" s="3" t="s">
        <v>227</v>
      </c>
      <c r="E303" s="8">
        <v>0</v>
      </c>
      <c r="F303" s="21" t="s">
        <v>53</v>
      </c>
    </row>
    <row r="304" spans="3:6" x14ac:dyDescent="0.25">
      <c r="C304" s="9"/>
      <c r="D304" s="5" t="s">
        <v>228</v>
      </c>
      <c r="E304" s="19">
        <v>14179</v>
      </c>
      <c r="F304" s="20">
        <v>947.8</v>
      </c>
    </row>
    <row r="305" spans="2:6" x14ac:dyDescent="0.25">
      <c r="C305" s="17"/>
      <c r="D305" s="18" t="s">
        <v>19</v>
      </c>
      <c r="E305" s="16"/>
      <c r="F305" s="15"/>
    </row>
    <row r="307" spans="2:6" x14ac:dyDescent="0.25">
      <c r="B307" s="4" t="str">
        <f xml:space="preserve"> HYPERLINK("#'目次'!B17", "[12]")</f>
        <v>[12]</v>
      </c>
      <c r="C307" s="1" t="s">
        <v>230</v>
      </c>
    </row>
    <row r="308" spans="2:6" x14ac:dyDescent="0.25">
      <c r="B308" s="1"/>
      <c r="C308" s="1"/>
    </row>
    <row r="309" spans="2:6" x14ac:dyDescent="0.25">
      <c r="B309" s="1"/>
      <c r="C309" s="1"/>
    </row>
    <row r="310" spans="2:6" x14ac:dyDescent="0.25">
      <c r="E310" s="7" t="s">
        <v>2</v>
      </c>
      <c r="F310" s="12" t="s">
        <v>3</v>
      </c>
    </row>
    <row r="311" spans="2:6" x14ac:dyDescent="0.25">
      <c r="C311" s="6"/>
      <c r="D311" s="11" t="s">
        <v>10</v>
      </c>
      <c r="E311" s="13">
        <v>1496</v>
      </c>
      <c r="F311" s="14">
        <v>100</v>
      </c>
    </row>
    <row r="312" spans="2:6" x14ac:dyDescent="0.25">
      <c r="C312" s="10">
        <v>1</v>
      </c>
      <c r="D312" s="3" t="s">
        <v>231</v>
      </c>
      <c r="E312" s="8">
        <v>47</v>
      </c>
      <c r="F312" s="2">
        <v>3.1</v>
      </c>
    </row>
    <row r="313" spans="2:6" x14ac:dyDescent="0.25">
      <c r="C313" s="10">
        <v>2</v>
      </c>
      <c r="D313" s="3" t="s">
        <v>232</v>
      </c>
      <c r="E313" s="8">
        <v>44</v>
      </c>
      <c r="F313" s="2">
        <v>2.9</v>
      </c>
    </row>
    <row r="314" spans="2:6" x14ac:dyDescent="0.25">
      <c r="C314" s="10">
        <v>3</v>
      </c>
      <c r="D314" s="3" t="s">
        <v>233</v>
      </c>
      <c r="E314" s="8">
        <v>100</v>
      </c>
      <c r="F314" s="2">
        <v>6.7</v>
      </c>
    </row>
    <row r="315" spans="2:6" x14ac:dyDescent="0.25">
      <c r="C315" s="10">
        <v>4</v>
      </c>
      <c r="D315" s="3" t="s">
        <v>234</v>
      </c>
      <c r="E315" s="8">
        <v>112</v>
      </c>
      <c r="F315" s="2">
        <v>7.5</v>
      </c>
    </row>
    <row r="316" spans="2:6" x14ac:dyDescent="0.25">
      <c r="C316" s="10">
        <v>5</v>
      </c>
      <c r="D316" s="3" t="s">
        <v>235</v>
      </c>
      <c r="E316" s="8">
        <v>129</v>
      </c>
      <c r="F316" s="2">
        <v>8.6</v>
      </c>
    </row>
    <row r="317" spans="2:6" x14ac:dyDescent="0.25">
      <c r="C317" s="10">
        <v>6</v>
      </c>
      <c r="D317" s="3" t="s">
        <v>236</v>
      </c>
      <c r="E317" s="8">
        <v>127</v>
      </c>
      <c r="F317" s="2">
        <v>8.5</v>
      </c>
    </row>
    <row r="318" spans="2:6" x14ac:dyDescent="0.25">
      <c r="C318" s="10">
        <v>7</v>
      </c>
      <c r="D318" s="3" t="s">
        <v>237</v>
      </c>
      <c r="E318" s="8">
        <v>142</v>
      </c>
      <c r="F318" s="2">
        <v>9.5</v>
      </c>
    </row>
    <row r="319" spans="2:6" x14ac:dyDescent="0.25">
      <c r="C319" s="10">
        <v>8</v>
      </c>
      <c r="D319" s="3" t="s">
        <v>238</v>
      </c>
      <c r="E319" s="8">
        <v>116</v>
      </c>
      <c r="F319" s="2">
        <v>7.8</v>
      </c>
    </row>
    <row r="320" spans="2:6" x14ac:dyDescent="0.25">
      <c r="C320" s="10">
        <v>9</v>
      </c>
      <c r="D320" s="3" t="s">
        <v>239</v>
      </c>
      <c r="E320" s="8">
        <v>679</v>
      </c>
      <c r="F320" s="2">
        <v>45.4</v>
      </c>
    </row>
    <row r="321" spans="2:6" x14ac:dyDescent="0.25">
      <c r="C321" s="10">
        <v>10</v>
      </c>
      <c r="D321" s="3" t="s">
        <v>227</v>
      </c>
      <c r="E321" s="8">
        <v>0</v>
      </c>
      <c r="F321" s="21" t="s">
        <v>53</v>
      </c>
    </row>
    <row r="322" spans="2:6" x14ac:dyDescent="0.25">
      <c r="C322" s="10"/>
      <c r="D322" s="3" t="s">
        <v>240</v>
      </c>
      <c r="E322" s="24" t="s">
        <v>53</v>
      </c>
      <c r="F322" s="22">
        <v>376.9</v>
      </c>
    </row>
    <row r="323" spans="2:6" x14ac:dyDescent="0.25">
      <c r="C323" s="9"/>
      <c r="D323" s="5" t="s">
        <v>241</v>
      </c>
      <c r="E323" s="23" t="s">
        <v>53</v>
      </c>
      <c r="F323" s="25">
        <v>241.6</v>
      </c>
    </row>
    <row r="324" spans="2:6" x14ac:dyDescent="0.25">
      <c r="C324" s="17"/>
      <c r="D324" s="18" t="s">
        <v>19</v>
      </c>
      <c r="E324" s="16"/>
      <c r="F324" s="15"/>
    </row>
    <row r="326" spans="2:6" x14ac:dyDescent="0.25">
      <c r="B326" s="4" t="str">
        <f xml:space="preserve"> HYPERLINK("#'目次'!B18", "[13]")</f>
        <v>[13]</v>
      </c>
      <c r="C326" s="1" t="s">
        <v>243</v>
      </c>
    </row>
    <row r="327" spans="2:6" x14ac:dyDescent="0.25">
      <c r="B327" s="1"/>
      <c r="C327" s="1"/>
    </row>
    <row r="328" spans="2:6" x14ac:dyDescent="0.25">
      <c r="B328" s="1"/>
      <c r="C328" s="1"/>
    </row>
    <row r="329" spans="2:6" x14ac:dyDescent="0.25">
      <c r="E329" s="7" t="s">
        <v>2</v>
      </c>
      <c r="F329" s="12" t="s">
        <v>3</v>
      </c>
    </row>
    <row r="330" spans="2:6" x14ac:dyDescent="0.25">
      <c r="C330" s="6"/>
      <c r="D330" s="11" t="s">
        <v>10</v>
      </c>
      <c r="E330" s="13">
        <v>1496</v>
      </c>
      <c r="F330" s="14">
        <v>100</v>
      </c>
    </row>
    <row r="331" spans="2:6" x14ac:dyDescent="0.25">
      <c r="C331" s="10">
        <v>1</v>
      </c>
      <c r="D331" s="3" t="s">
        <v>244</v>
      </c>
      <c r="E331" s="8">
        <v>47</v>
      </c>
      <c r="F331" s="2">
        <v>3.1</v>
      </c>
    </row>
    <row r="332" spans="2:6" x14ac:dyDescent="0.25">
      <c r="C332" s="10">
        <v>2</v>
      </c>
      <c r="D332" s="3" t="s">
        <v>245</v>
      </c>
      <c r="E332" s="8">
        <v>256</v>
      </c>
      <c r="F332" s="2">
        <v>17.100000000000001</v>
      </c>
    </row>
    <row r="333" spans="2:6" x14ac:dyDescent="0.25">
      <c r="C333" s="10">
        <v>3</v>
      </c>
      <c r="D333" s="3" t="s">
        <v>246</v>
      </c>
      <c r="E333" s="8">
        <v>514</v>
      </c>
      <c r="F333" s="2">
        <v>34.4</v>
      </c>
    </row>
    <row r="334" spans="2:6" x14ac:dyDescent="0.25">
      <c r="C334" s="10">
        <v>4</v>
      </c>
      <c r="D334" s="3" t="s">
        <v>247</v>
      </c>
      <c r="E334" s="8">
        <v>679</v>
      </c>
      <c r="F334" s="2">
        <v>45.4</v>
      </c>
    </row>
    <row r="335" spans="2:6" x14ac:dyDescent="0.25">
      <c r="C335" s="10">
        <v>5</v>
      </c>
      <c r="D335" s="3" t="s">
        <v>227</v>
      </c>
      <c r="E335" s="8">
        <v>0</v>
      </c>
      <c r="F335" s="21" t="s">
        <v>53</v>
      </c>
    </row>
    <row r="336" spans="2:6" x14ac:dyDescent="0.25">
      <c r="C336" s="10"/>
      <c r="D336" s="3" t="s">
        <v>240</v>
      </c>
      <c r="E336" s="24" t="s">
        <v>53</v>
      </c>
      <c r="F336" s="22">
        <v>376.9</v>
      </c>
    </row>
    <row r="337" spans="2:6" x14ac:dyDescent="0.25">
      <c r="C337" s="9"/>
      <c r="D337" s="5" t="s">
        <v>241</v>
      </c>
      <c r="E337" s="23" t="s">
        <v>53</v>
      </c>
      <c r="F337" s="25">
        <v>241.6</v>
      </c>
    </row>
    <row r="338" spans="2:6" x14ac:dyDescent="0.25">
      <c r="C338" s="17"/>
      <c r="D338" s="18" t="s">
        <v>19</v>
      </c>
      <c r="E338" s="16"/>
      <c r="F338" s="15"/>
    </row>
    <row r="340" spans="2:6" x14ac:dyDescent="0.25">
      <c r="B340" s="4" t="str">
        <f xml:space="preserve"> HYPERLINK("#'目次'!B19", "[14]")</f>
        <v>[14]</v>
      </c>
      <c r="C340" s="1" t="s">
        <v>249</v>
      </c>
    </row>
    <row r="341" spans="2:6" x14ac:dyDescent="0.25">
      <c r="B341" s="1" t="s">
        <v>7</v>
      </c>
      <c r="C341" s="1" t="s">
        <v>250</v>
      </c>
    </row>
    <row r="342" spans="2:6" x14ac:dyDescent="0.25">
      <c r="B342" s="1"/>
      <c r="C342" s="1"/>
    </row>
    <row r="343" spans="2:6" x14ac:dyDescent="0.25">
      <c r="E343" s="7" t="s">
        <v>2</v>
      </c>
      <c r="F343" s="12" t="s">
        <v>3</v>
      </c>
    </row>
    <row r="344" spans="2:6" x14ac:dyDescent="0.25">
      <c r="C344" s="6"/>
      <c r="D344" s="11" t="s">
        <v>10</v>
      </c>
      <c r="E344" s="13">
        <v>1449</v>
      </c>
      <c r="F344" s="14">
        <v>100</v>
      </c>
    </row>
    <row r="345" spans="2:6" x14ac:dyDescent="0.25">
      <c r="C345" s="10">
        <v>1</v>
      </c>
      <c r="D345" s="3" t="s">
        <v>251</v>
      </c>
      <c r="E345" s="8">
        <v>1269</v>
      </c>
      <c r="F345" s="2">
        <v>87.6</v>
      </c>
    </row>
    <row r="346" spans="2:6" x14ac:dyDescent="0.25">
      <c r="C346" s="10">
        <v>2</v>
      </c>
      <c r="D346" s="3" t="s">
        <v>252</v>
      </c>
      <c r="E346" s="8">
        <v>953</v>
      </c>
      <c r="F346" s="2">
        <v>65.8</v>
      </c>
    </row>
    <row r="347" spans="2:6" x14ac:dyDescent="0.25">
      <c r="C347" s="10">
        <v>3</v>
      </c>
      <c r="D347" s="3" t="s">
        <v>253</v>
      </c>
      <c r="E347" s="8">
        <v>759</v>
      </c>
      <c r="F347" s="2">
        <v>52.4</v>
      </c>
    </row>
    <row r="348" spans="2:6" x14ac:dyDescent="0.25">
      <c r="C348" s="10">
        <v>4</v>
      </c>
      <c r="D348" s="3" t="s">
        <v>254</v>
      </c>
      <c r="E348" s="8">
        <v>390</v>
      </c>
      <c r="F348" s="2">
        <v>26.9</v>
      </c>
    </row>
    <row r="349" spans="2:6" x14ac:dyDescent="0.25">
      <c r="C349" s="10">
        <v>5</v>
      </c>
      <c r="D349" s="3" t="s">
        <v>255</v>
      </c>
      <c r="E349" s="8">
        <v>302</v>
      </c>
      <c r="F349" s="2">
        <v>20.8</v>
      </c>
    </row>
    <row r="350" spans="2:6" x14ac:dyDescent="0.25">
      <c r="C350" s="10">
        <v>6</v>
      </c>
      <c r="D350" s="3" t="s">
        <v>256</v>
      </c>
      <c r="E350" s="8">
        <v>583</v>
      </c>
      <c r="F350" s="2">
        <v>40.200000000000003</v>
      </c>
    </row>
    <row r="351" spans="2:6" x14ac:dyDescent="0.25">
      <c r="C351" s="10">
        <v>7</v>
      </c>
      <c r="D351" s="3" t="s">
        <v>257</v>
      </c>
      <c r="E351" s="8">
        <v>284</v>
      </c>
      <c r="F351" s="2">
        <v>19.600000000000001</v>
      </c>
    </row>
    <row r="352" spans="2:6" x14ac:dyDescent="0.25">
      <c r="C352" s="10">
        <v>8</v>
      </c>
      <c r="D352" s="3" t="s">
        <v>258</v>
      </c>
      <c r="E352" s="8">
        <v>140</v>
      </c>
      <c r="F352" s="2">
        <v>9.6999999999999993</v>
      </c>
    </row>
    <row r="353" spans="3:6" x14ac:dyDescent="0.25">
      <c r="C353" s="10">
        <v>9</v>
      </c>
      <c r="D353" s="3" t="s">
        <v>259</v>
      </c>
      <c r="E353" s="8">
        <v>309</v>
      </c>
      <c r="F353" s="2">
        <v>21.3</v>
      </c>
    </row>
    <row r="354" spans="3:6" x14ac:dyDescent="0.25">
      <c r="C354" s="10">
        <v>10</v>
      </c>
      <c r="D354" s="3" t="s">
        <v>260</v>
      </c>
      <c r="E354" s="8">
        <v>87</v>
      </c>
      <c r="F354" s="2">
        <v>6</v>
      </c>
    </row>
    <row r="355" spans="3:6" x14ac:dyDescent="0.25">
      <c r="C355" s="10">
        <v>11</v>
      </c>
      <c r="D355" s="3" t="s">
        <v>261</v>
      </c>
      <c r="E355" s="8">
        <v>23</v>
      </c>
      <c r="F355" s="2">
        <v>1.6</v>
      </c>
    </row>
    <row r="356" spans="3:6" x14ac:dyDescent="0.25">
      <c r="C356" s="10">
        <v>12</v>
      </c>
      <c r="D356" s="3" t="s">
        <v>262</v>
      </c>
      <c r="E356" s="8">
        <v>169</v>
      </c>
      <c r="F356" s="2">
        <v>11.7</v>
      </c>
    </row>
    <row r="357" spans="3:6" x14ac:dyDescent="0.25">
      <c r="C357" s="10">
        <v>13</v>
      </c>
      <c r="D357" s="3" t="s">
        <v>263</v>
      </c>
      <c r="E357" s="8">
        <v>383</v>
      </c>
      <c r="F357" s="2">
        <v>26.4</v>
      </c>
    </row>
    <row r="358" spans="3:6" x14ac:dyDescent="0.25">
      <c r="C358" s="10">
        <v>14</v>
      </c>
      <c r="D358" s="3" t="s">
        <v>264</v>
      </c>
      <c r="E358" s="8">
        <v>221</v>
      </c>
      <c r="F358" s="2">
        <v>15.3</v>
      </c>
    </row>
    <row r="359" spans="3:6" x14ac:dyDescent="0.25">
      <c r="C359" s="10">
        <v>15</v>
      </c>
      <c r="D359" s="3" t="s">
        <v>265</v>
      </c>
      <c r="E359" s="8">
        <v>192</v>
      </c>
      <c r="F359" s="2">
        <v>13.3</v>
      </c>
    </row>
    <row r="360" spans="3:6" x14ac:dyDescent="0.25">
      <c r="C360" s="10">
        <v>16</v>
      </c>
      <c r="D360" s="3" t="s">
        <v>266</v>
      </c>
      <c r="E360" s="8">
        <v>37</v>
      </c>
      <c r="F360" s="2">
        <v>2.6</v>
      </c>
    </row>
    <row r="361" spans="3:6" x14ac:dyDescent="0.25">
      <c r="C361" s="10">
        <v>17</v>
      </c>
      <c r="D361" s="3" t="s">
        <v>267</v>
      </c>
      <c r="E361" s="8">
        <v>8</v>
      </c>
      <c r="F361" s="2">
        <v>0.6</v>
      </c>
    </row>
    <row r="362" spans="3:6" x14ac:dyDescent="0.25">
      <c r="C362" s="10">
        <v>18</v>
      </c>
      <c r="D362" s="3" t="s">
        <v>268</v>
      </c>
      <c r="E362" s="8">
        <v>1</v>
      </c>
      <c r="F362" s="2">
        <v>0.1</v>
      </c>
    </row>
    <row r="363" spans="3:6" x14ac:dyDescent="0.25">
      <c r="C363" s="10">
        <v>19</v>
      </c>
      <c r="D363" s="3" t="s">
        <v>269</v>
      </c>
      <c r="E363" s="8">
        <v>1</v>
      </c>
      <c r="F363" s="2">
        <v>0.1</v>
      </c>
    </row>
    <row r="364" spans="3:6" x14ac:dyDescent="0.25">
      <c r="C364" s="10">
        <v>20</v>
      </c>
      <c r="D364" s="3" t="s">
        <v>270</v>
      </c>
      <c r="E364" s="8">
        <v>2</v>
      </c>
      <c r="F364" s="2">
        <v>0.1</v>
      </c>
    </row>
    <row r="365" spans="3:6" x14ac:dyDescent="0.25">
      <c r="C365" s="10">
        <v>21</v>
      </c>
      <c r="D365" s="3" t="s">
        <v>51</v>
      </c>
      <c r="E365" s="8">
        <v>4</v>
      </c>
      <c r="F365" s="2">
        <v>0.3</v>
      </c>
    </row>
    <row r="366" spans="3:6" x14ac:dyDescent="0.25">
      <c r="C366" s="9">
        <v>22</v>
      </c>
      <c r="D366" s="5" t="s">
        <v>227</v>
      </c>
      <c r="E366" s="19">
        <v>3</v>
      </c>
      <c r="F366" s="20">
        <v>0.2</v>
      </c>
    </row>
    <row r="367" spans="3:6" x14ac:dyDescent="0.25">
      <c r="C367" s="17"/>
      <c r="D367" s="18" t="s">
        <v>19</v>
      </c>
      <c r="E367" s="16"/>
      <c r="F367" s="15"/>
    </row>
    <row r="369" spans="2:6" x14ac:dyDescent="0.25">
      <c r="B369" s="4" t="str">
        <f xml:space="preserve"> HYPERLINK("#'目次'!B20", "[15]")</f>
        <v>[15]</v>
      </c>
      <c r="C369" s="1" t="s">
        <v>272</v>
      </c>
    </row>
    <row r="370" spans="2:6" x14ac:dyDescent="0.25">
      <c r="B370" s="1" t="s">
        <v>7</v>
      </c>
      <c r="C370" s="1" t="s">
        <v>250</v>
      </c>
    </row>
    <row r="371" spans="2:6" x14ac:dyDescent="0.25">
      <c r="B371" s="1"/>
      <c r="C371" s="1"/>
    </row>
    <row r="372" spans="2:6" x14ac:dyDescent="0.25">
      <c r="E372" s="7" t="s">
        <v>2</v>
      </c>
      <c r="F372" s="12" t="s">
        <v>3</v>
      </c>
    </row>
    <row r="373" spans="2:6" x14ac:dyDescent="0.25">
      <c r="C373" s="6"/>
      <c r="D373" s="11" t="s">
        <v>10</v>
      </c>
      <c r="E373" s="13">
        <v>1449</v>
      </c>
      <c r="F373" s="14">
        <v>100</v>
      </c>
    </row>
    <row r="374" spans="2:6" x14ac:dyDescent="0.25">
      <c r="C374" s="10">
        <v>1</v>
      </c>
      <c r="D374" s="3" t="s">
        <v>273</v>
      </c>
      <c r="E374" s="8">
        <v>122</v>
      </c>
      <c r="F374" s="2">
        <v>8.4</v>
      </c>
    </row>
    <row r="375" spans="2:6" x14ac:dyDescent="0.25">
      <c r="C375" s="10">
        <v>2</v>
      </c>
      <c r="D375" s="3" t="s">
        <v>274</v>
      </c>
      <c r="E375" s="8">
        <v>1323</v>
      </c>
      <c r="F375" s="2">
        <v>91.3</v>
      </c>
    </row>
    <row r="376" spans="2:6" x14ac:dyDescent="0.25">
      <c r="C376" s="9">
        <v>3</v>
      </c>
      <c r="D376" s="5" t="s">
        <v>227</v>
      </c>
      <c r="E376" s="19">
        <v>4</v>
      </c>
      <c r="F376" s="20">
        <v>0.3</v>
      </c>
    </row>
    <row r="377" spans="2:6" x14ac:dyDescent="0.25">
      <c r="C377" s="17"/>
      <c r="D377" s="18" t="s">
        <v>19</v>
      </c>
      <c r="E377" s="16"/>
      <c r="F377" s="15"/>
    </row>
    <row r="379" spans="2:6" x14ac:dyDescent="0.25">
      <c r="B379" s="4" t="str">
        <f xml:space="preserve"> HYPERLINK("#'目次'!B21", "[16]")</f>
        <v>[16]</v>
      </c>
      <c r="C379" s="1" t="s">
        <v>276</v>
      </c>
    </row>
    <row r="380" spans="2:6" x14ac:dyDescent="0.25">
      <c r="B380" s="1" t="s">
        <v>7</v>
      </c>
      <c r="C380" s="1" t="s">
        <v>277</v>
      </c>
    </row>
    <row r="381" spans="2:6" x14ac:dyDescent="0.25">
      <c r="B381" s="1"/>
      <c r="C381" s="1"/>
    </row>
    <row r="382" spans="2:6" x14ac:dyDescent="0.25">
      <c r="E382" s="7" t="s">
        <v>2</v>
      </c>
      <c r="F382" s="12" t="s">
        <v>3</v>
      </c>
    </row>
    <row r="383" spans="2:6" x14ac:dyDescent="0.25">
      <c r="C383" s="6"/>
      <c r="D383" s="11" t="s">
        <v>10</v>
      </c>
      <c r="E383" s="13">
        <v>122</v>
      </c>
      <c r="F383" s="14">
        <v>100</v>
      </c>
    </row>
    <row r="384" spans="2:6" x14ac:dyDescent="0.25">
      <c r="C384" s="10">
        <v>1</v>
      </c>
      <c r="D384" s="3" t="s">
        <v>278</v>
      </c>
      <c r="E384" s="8">
        <v>0</v>
      </c>
      <c r="F384" s="21" t="s">
        <v>53</v>
      </c>
    </row>
    <row r="385" spans="3:6" x14ac:dyDescent="0.25">
      <c r="C385" s="10">
        <v>2</v>
      </c>
      <c r="D385" s="3" t="s">
        <v>279</v>
      </c>
      <c r="E385" s="8">
        <v>12</v>
      </c>
      <c r="F385" s="2">
        <v>9.8000000000000007</v>
      </c>
    </row>
    <row r="386" spans="3:6" x14ac:dyDescent="0.25">
      <c r="C386" s="10">
        <v>3</v>
      </c>
      <c r="D386" s="3" t="s">
        <v>280</v>
      </c>
      <c r="E386" s="8">
        <v>26</v>
      </c>
      <c r="F386" s="2">
        <v>21.3</v>
      </c>
    </row>
    <row r="387" spans="3:6" x14ac:dyDescent="0.25">
      <c r="C387" s="10">
        <v>4</v>
      </c>
      <c r="D387" s="3" t="s">
        <v>281</v>
      </c>
      <c r="E387" s="8">
        <v>2</v>
      </c>
      <c r="F387" s="2">
        <v>1.6</v>
      </c>
    </row>
    <row r="388" spans="3:6" x14ac:dyDescent="0.25">
      <c r="C388" s="10">
        <v>5</v>
      </c>
      <c r="D388" s="3" t="s">
        <v>282</v>
      </c>
      <c r="E388" s="8">
        <v>0</v>
      </c>
      <c r="F388" s="21" t="s">
        <v>53</v>
      </c>
    </row>
    <row r="389" spans="3:6" x14ac:dyDescent="0.25">
      <c r="C389" s="10">
        <v>6</v>
      </c>
      <c r="D389" s="3" t="s">
        <v>283</v>
      </c>
      <c r="E389" s="8">
        <v>0</v>
      </c>
      <c r="F389" s="21" t="s">
        <v>53</v>
      </c>
    </row>
    <row r="390" spans="3:6" x14ac:dyDescent="0.25">
      <c r="C390" s="10">
        <v>7</v>
      </c>
      <c r="D390" s="3" t="s">
        <v>284</v>
      </c>
      <c r="E390" s="8">
        <v>0</v>
      </c>
      <c r="F390" s="21" t="s">
        <v>53</v>
      </c>
    </row>
    <row r="391" spans="3:6" x14ac:dyDescent="0.25">
      <c r="C391" s="10">
        <v>8</v>
      </c>
      <c r="D391" s="3" t="s">
        <v>285</v>
      </c>
      <c r="E391" s="8">
        <v>3</v>
      </c>
      <c r="F391" s="2">
        <v>2.5</v>
      </c>
    </row>
    <row r="392" spans="3:6" x14ac:dyDescent="0.25">
      <c r="C392" s="10">
        <v>9</v>
      </c>
      <c r="D392" s="3" t="s">
        <v>286</v>
      </c>
      <c r="E392" s="8">
        <v>1</v>
      </c>
      <c r="F392" s="2">
        <v>0.8</v>
      </c>
    </row>
    <row r="393" spans="3:6" x14ac:dyDescent="0.25">
      <c r="C393" s="10">
        <v>10</v>
      </c>
      <c r="D393" s="3" t="s">
        <v>287</v>
      </c>
      <c r="E393" s="8">
        <v>0</v>
      </c>
      <c r="F393" s="21" t="s">
        <v>53</v>
      </c>
    </row>
    <row r="394" spans="3:6" x14ac:dyDescent="0.25">
      <c r="C394" s="10">
        <v>11</v>
      </c>
      <c r="D394" s="3" t="s">
        <v>288</v>
      </c>
      <c r="E394" s="8">
        <v>2</v>
      </c>
      <c r="F394" s="2">
        <v>1.6</v>
      </c>
    </row>
    <row r="395" spans="3:6" x14ac:dyDescent="0.25">
      <c r="C395" s="10">
        <v>12</v>
      </c>
      <c r="D395" s="3" t="s">
        <v>289</v>
      </c>
      <c r="E395" s="8">
        <v>0</v>
      </c>
      <c r="F395" s="21" t="s">
        <v>53</v>
      </c>
    </row>
    <row r="396" spans="3:6" x14ac:dyDescent="0.25">
      <c r="C396" s="10">
        <v>13</v>
      </c>
      <c r="D396" s="3" t="s">
        <v>290</v>
      </c>
      <c r="E396" s="8">
        <v>3</v>
      </c>
      <c r="F396" s="2">
        <v>2.5</v>
      </c>
    </row>
    <row r="397" spans="3:6" x14ac:dyDescent="0.25">
      <c r="C397" s="10">
        <v>14</v>
      </c>
      <c r="D397" s="3" t="s">
        <v>291</v>
      </c>
      <c r="E397" s="8">
        <v>0</v>
      </c>
      <c r="F397" s="21" t="s">
        <v>53</v>
      </c>
    </row>
    <row r="398" spans="3:6" x14ac:dyDescent="0.25">
      <c r="C398" s="10">
        <v>15</v>
      </c>
      <c r="D398" s="3" t="s">
        <v>292</v>
      </c>
      <c r="E398" s="8">
        <v>2</v>
      </c>
      <c r="F398" s="2">
        <v>1.6</v>
      </c>
    </row>
    <row r="399" spans="3:6" x14ac:dyDescent="0.25">
      <c r="C399" s="10">
        <v>16</v>
      </c>
      <c r="D399" s="3" t="s">
        <v>293</v>
      </c>
      <c r="E399" s="8">
        <v>4</v>
      </c>
      <c r="F399" s="2">
        <v>3.3</v>
      </c>
    </row>
    <row r="400" spans="3:6" x14ac:dyDescent="0.25">
      <c r="C400" s="10">
        <v>17</v>
      </c>
      <c r="D400" s="3" t="s">
        <v>294</v>
      </c>
      <c r="E400" s="8">
        <v>0</v>
      </c>
      <c r="F400" s="21" t="s">
        <v>53</v>
      </c>
    </row>
    <row r="401" spans="3:6" x14ac:dyDescent="0.25">
      <c r="C401" s="10">
        <v>18</v>
      </c>
      <c r="D401" s="3" t="s">
        <v>295</v>
      </c>
      <c r="E401" s="8">
        <v>2</v>
      </c>
      <c r="F401" s="2">
        <v>1.6</v>
      </c>
    </row>
    <row r="402" spans="3:6" x14ac:dyDescent="0.25">
      <c r="C402" s="10">
        <v>19</v>
      </c>
      <c r="D402" s="3" t="s">
        <v>296</v>
      </c>
      <c r="E402" s="8">
        <v>1</v>
      </c>
      <c r="F402" s="2">
        <v>0.8</v>
      </c>
    </row>
    <row r="403" spans="3:6" x14ac:dyDescent="0.25">
      <c r="C403" s="10">
        <v>20</v>
      </c>
      <c r="D403" s="3" t="s">
        <v>297</v>
      </c>
      <c r="E403" s="8">
        <v>0</v>
      </c>
      <c r="F403" s="21" t="s">
        <v>53</v>
      </c>
    </row>
    <row r="404" spans="3:6" x14ac:dyDescent="0.25">
      <c r="C404" s="10">
        <v>21</v>
      </c>
      <c r="D404" s="3" t="s">
        <v>298</v>
      </c>
      <c r="E404" s="8">
        <v>5</v>
      </c>
      <c r="F404" s="2">
        <v>4.0999999999999996</v>
      </c>
    </row>
    <row r="405" spans="3:6" x14ac:dyDescent="0.25">
      <c r="C405" s="10">
        <v>22</v>
      </c>
      <c r="D405" s="3" t="s">
        <v>299</v>
      </c>
      <c r="E405" s="8">
        <v>8</v>
      </c>
      <c r="F405" s="2">
        <v>6.6</v>
      </c>
    </row>
    <row r="406" spans="3:6" x14ac:dyDescent="0.25">
      <c r="C406" s="10">
        <v>23</v>
      </c>
      <c r="D406" s="3" t="s">
        <v>300</v>
      </c>
      <c r="E406" s="8">
        <v>1</v>
      </c>
      <c r="F406" s="2">
        <v>0.8</v>
      </c>
    </row>
    <row r="407" spans="3:6" x14ac:dyDescent="0.25">
      <c r="C407" s="10">
        <v>24</v>
      </c>
      <c r="D407" s="3" t="s">
        <v>301</v>
      </c>
      <c r="E407" s="8">
        <v>22</v>
      </c>
      <c r="F407" s="2">
        <v>18</v>
      </c>
    </row>
    <row r="408" spans="3:6" x14ac:dyDescent="0.25">
      <c r="C408" s="10">
        <v>25</v>
      </c>
      <c r="D408" s="3" t="s">
        <v>302</v>
      </c>
      <c r="E408" s="8">
        <v>1</v>
      </c>
      <c r="F408" s="2">
        <v>0.8</v>
      </c>
    </row>
    <row r="409" spans="3:6" x14ac:dyDescent="0.25">
      <c r="C409" s="10">
        <v>26</v>
      </c>
      <c r="D409" s="3" t="s">
        <v>303</v>
      </c>
      <c r="E409" s="8">
        <v>23</v>
      </c>
      <c r="F409" s="2">
        <v>18.899999999999999</v>
      </c>
    </row>
    <row r="410" spans="3:6" x14ac:dyDescent="0.25">
      <c r="C410" s="10">
        <v>27</v>
      </c>
      <c r="D410" s="3" t="s">
        <v>304</v>
      </c>
      <c r="E410" s="8">
        <v>11</v>
      </c>
      <c r="F410" s="2">
        <v>9</v>
      </c>
    </row>
    <row r="411" spans="3:6" x14ac:dyDescent="0.25">
      <c r="C411" s="10">
        <v>28</v>
      </c>
      <c r="D411" s="3" t="s">
        <v>305</v>
      </c>
      <c r="E411" s="8">
        <v>0</v>
      </c>
      <c r="F411" s="21" t="s">
        <v>53</v>
      </c>
    </row>
    <row r="412" spans="3:6" x14ac:dyDescent="0.25">
      <c r="C412" s="10">
        <v>29</v>
      </c>
      <c r="D412" s="3" t="s">
        <v>306</v>
      </c>
      <c r="E412" s="8">
        <v>0</v>
      </c>
      <c r="F412" s="21" t="s">
        <v>53</v>
      </c>
    </row>
    <row r="413" spans="3:6" x14ac:dyDescent="0.25">
      <c r="C413" s="10">
        <v>30</v>
      </c>
      <c r="D413" s="3" t="s">
        <v>307</v>
      </c>
      <c r="E413" s="8">
        <v>5</v>
      </c>
      <c r="F413" s="2">
        <v>4.0999999999999996</v>
      </c>
    </row>
    <row r="414" spans="3:6" x14ac:dyDescent="0.25">
      <c r="C414" s="10">
        <v>31</v>
      </c>
      <c r="D414" s="3" t="s">
        <v>308</v>
      </c>
      <c r="E414" s="8">
        <v>1</v>
      </c>
      <c r="F414" s="2">
        <v>0.8</v>
      </c>
    </row>
    <row r="415" spans="3:6" x14ac:dyDescent="0.25">
      <c r="C415" s="10">
        <v>32</v>
      </c>
      <c r="D415" s="3" t="s">
        <v>309</v>
      </c>
      <c r="E415" s="8">
        <v>0</v>
      </c>
      <c r="F415" s="21" t="s">
        <v>53</v>
      </c>
    </row>
    <row r="416" spans="3:6" x14ac:dyDescent="0.25">
      <c r="C416" s="10">
        <v>33</v>
      </c>
      <c r="D416" s="3" t="s">
        <v>310</v>
      </c>
      <c r="E416" s="8">
        <v>0</v>
      </c>
      <c r="F416" s="21" t="s">
        <v>53</v>
      </c>
    </row>
    <row r="417" spans="2:6" x14ac:dyDescent="0.25">
      <c r="C417" s="10">
        <v>34</v>
      </c>
      <c r="D417" s="3" t="s">
        <v>311</v>
      </c>
      <c r="E417" s="8">
        <v>6</v>
      </c>
      <c r="F417" s="2">
        <v>4.9000000000000004</v>
      </c>
    </row>
    <row r="418" spans="2:6" x14ac:dyDescent="0.25">
      <c r="C418" s="10">
        <v>35</v>
      </c>
      <c r="D418" s="3" t="s">
        <v>312</v>
      </c>
      <c r="E418" s="8">
        <v>0</v>
      </c>
      <c r="F418" s="21" t="s">
        <v>53</v>
      </c>
    </row>
    <row r="419" spans="2:6" x14ac:dyDescent="0.25">
      <c r="C419" s="10">
        <v>36</v>
      </c>
      <c r="D419" s="3" t="s">
        <v>313</v>
      </c>
      <c r="E419" s="8">
        <v>0</v>
      </c>
      <c r="F419" s="21" t="s">
        <v>53</v>
      </c>
    </row>
    <row r="420" spans="2:6" x14ac:dyDescent="0.25">
      <c r="C420" s="10">
        <v>37</v>
      </c>
      <c r="D420" s="3" t="s">
        <v>314</v>
      </c>
      <c r="E420" s="8">
        <v>0</v>
      </c>
      <c r="F420" s="21" t="s">
        <v>53</v>
      </c>
    </row>
    <row r="421" spans="2:6" x14ac:dyDescent="0.25">
      <c r="C421" s="10">
        <v>38</v>
      </c>
      <c r="D421" s="3" t="s">
        <v>315</v>
      </c>
      <c r="E421" s="8">
        <v>0</v>
      </c>
      <c r="F421" s="21" t="s">
        <v>53</v>
      </c>
    </row>
    <row r="422" spans="2:6" x14ac:dyDescent="0.25">
      <c r="C422" s="10">
        <v>39</v>
      </c>
      <c r="D422" s="3" t="s">
        <v>316</v>
      </c>
      <c r="E422" s="8">
        <v>0</v>
      </c>
      <c r="F422" s="21" t="s">
        <v>53</v>
      </c>
    </row>
    <row r="423" spans="2:6" x14ac:dyDescent="0.25">
      <c r="C423" s="9">
        <v>40</v>
      </c>
      <c r="D423" s="5" t="s">
        <v>51</v>
      </c>
      <c r="E423" s="19">
        <v>0</v>
      </c>
      <c r="F423" s="26" t="s">
        <v>53</v>
      </c>
    </row>
    <row r="424" spans="2:6" x14ac:dyDescent="0.25">
      <c r="C424" s="17"/>
      <c r="D424" s="18" t="s">
        <v>19</v>
      </c>
      <c r="E424" s="16"/>
      <c r="F424" s="15"/>
    </row>
    <row r="426" spans="2:6" x14ac:dyDescent="0.25">
      <c r="B426" s="4" t="str">
        <f xml:space="preserve"> HYPERLINK("#'目次'!B22", "[17]")</f>
        <v>[17]</v>
      </c>
      <c r="C426" s="1" t="s">
        <v>318</v>
      </c>
    </row>
    <row r="427" spans="2:6" x14ac:dyDescent="0.25">
      <c r="B427" s="1" t="s">
        <v>7</v>
      </c>
      <c r="C427" s="1" t="s">
        <v>277</v>
      </c>
    </row>
    <row r="428" spans="2:6" x14ac:dyDescent="0.25">
      <c r="B428" s="1"/>
      <c r="C428" s="1"/>
    </row>
    <row r="429" spans="2:6" x14ac:dyDescent="0.25">
      <c r="E429" s="7" t="s">
        <v>2</v>
      </c>
      <c r="F429" s="12" t="s">
        <v>3</v>
      </c>
    </row>
    <row r="430" spans="2:6" x14ac:dyDescent="0.25">
      <c r="C430" s="6"/>
      <c r="D430" s="11" t="s">
        <v>10</v>
      </c>
      <c r="E430" s="13">
        <v>122</v>
      </c>
      <c r="F430" s="14">
        <v>100</v>
      </c>
    </row>
    <row r="431" spans="2:6" x14ac:dyDescent="0.25">
      <c r="C431" s="10">
        <v>1</v>
      </c>
      <c r="D431" s="3" t="s">
        <v>319</v>
      </c>
      <c r="E431" s="8">
        <v>0</v>
      </c>
      <c r="F431" s="21" t="s">
        <v>53</v>
      </c>
    </row>
    <row r="432" spans="2:6" x14ac:dyDescent="0.25">
      <c r="C432" s="10">
        <v>2</v>
      </c>
      <c r="D432" s="3" t="s">
        <v>320</v>
      </c>
      <c r="E432" s="8">
        <v>0</v>
      </c>
      <c r="F432" s="21" t="s">
        <v>53</v>
      </c>
    </row>
    <row r="433" spans="3:6" x14ac:dyDescent="0.25">
      <c r="C433" s="10">
        <v>3</v>
      </c>
      <c r="D433" s="3" t="s">
        <v>321</v>
      </c>
      <c r="E433" s="8">
        <v>2</v>
      </c>
      <c r="F433" s="2">
        <v>1.6</v>
      </c>
    </row>
    <row r="434" spans="3:6" x14ac:dyDescent="0.25">
      <c r="C434" s="10">
        <v>4</v>
      </c>
      <c r="D434" s="3" t="s">
        <v>322</v>
      </c>
      <c r="E434" s="8">
        <v>1</v>
      </c>
      <c r="F434" s="2">
        <v>0.8</v>
      </c>
    </row>
    <row r="435" spans="3:6" x14ac:dyDescent="0.25">
      <c r="C435" s="10">
        <v>5</v>
      </c>
      <c r="D435" s="3" t="s">
        <v>323</v>
      </c>
      <c r="E435" s="8">
        <v>2</v>
      </c>
      <c r="F435" s="2">
        <v>1.6</v>
      </c>
    </row>
    <row r="436" spans="3:6" x14ac:dyDescent="0.25">
      <c r="C436" s="10">
        <v>6</v>
      </c>
      <c r="D436" s="3" t="s">
        <v>324</v>
      </c>
      <c r="E436" s="8">
        <v>0</v>
      </c>
      <c r="F436" s="21" t="s">
        <v>53</v>
      </c>
    </row>
    <row r="437" spans="3:6" x14ac:dyDescent="0.25">
      <c r="C437" s="10">
        <v>7</v>
      </c>
      <c r="D437" s="3" t="s">
        <v>325</v>
      </c>
      <c r="E437" s="8">
        <v>3</v>
      </c>
      <c r="F437" s="2">
        <v>2.5</v>
      </c>
    </row>
    <row r="438" spans="3:6" x14ac:dyDescent="0.25">
      <c r="C438" s="10">
        <v>8</v>
      </c>
      <c r="D438" s="3" t="s">
        <v>326</v>
      </c>
      <c r="E438" s="8">
        <v>0</v>
      </c>
      <c r="F438" s="21" t="s">
        <v>53</v>
      </c>
    </row>
    <row r="439" spans="3:6" x14ac:dyDescent="0.25">
      <c r="C439" s="10">
        <v>9</v>
      </c>
      <c r="D439" s="3" t="s">
        <v>327</v>
      </c>
      <c r="E439" s="8">
        <v>0</v>
      </c>
      <c r="F439" s="21" t="s">
        <v>53</v>
      </c>
    </row>
    <row r="440" spans="3:6" x14ac:dyDescent="0.25">
      <c r="C440" s="10">
        <v>10</v>
      </c>
      <c r="D440" s="3" t="s">
        <v>328</v>
      </c>
      <c r="E440" s="8">
        <v>0</v>
      </c>
      <c r="F440" s="21" t="s">
        <v>53</v>
      </c>
    </row>
    <row r="441" spans="3:6" x14ac:dyDescent="0.25">
      <c r="C441" s="10">
        <v>11</v>
      </c>
      <c r="D441" s="3" t="s">
        <v>329</v>
      </c>
      <c r="E441" s="8">
        <v>0</v>
      </c>
      <c r="F441" s="21" t="s">
        <v>53</v>
      </c>
    </row>
    <row r="442" spans="3:6" x14ac:dyDescent="0.25">
      <c r="C442" s="10">
        <v>12</v>
      </c>
      <c r="D442" s="3" t="s">
        <v>330</v>
      </c>
      <c r="E442" s="8">
        <v>0</v>
      </c>
      <c r="F442" s="21" t="s">
        <v>53</v>
      </c>
    </row>
    <row r="443" spans="3:6" x14ac:dyDescent="0.25">
      <c r="C443" s="10">
        <v>13</v>
      </c>
      <c r="D443" s="3" t="s">
        <v>331</v>
      </c>
      <c r="E443" s="8">
        <v>0</v>
      </c>
      <c r="F443" s="21" t="s">
        <v>53</v>
      </c>
    </row>
    <row r="444" spans="3:6" x14ac:dyDescent="0.25">
      <c r="C444" s="10">
        <v>14</v>
      </c>
      <c r="D444" s="3" t="s">
        <v>332</v>
      </c>
      <c r="E444" s="8">
        <v>0</v>
      </c>
      <c r="F444" s="21" t="s">
        <v>53</v>
      </c>
    </row>
    <row r="445" spans="3:6" x14ac:dyDescent="0.25">
      <c r="C445" s="10">
        <v>15</v>
      </c>
      <c r="D445" s="3" t="s">
        <v>333</v>
      </c>
      <c r="E445" s="8">
        <v>28</v>
      </c>
      <c r="F445" s="2">
        <v>23</v>
      </c>
    </row>
    <row r="446" spans="3:6" x14ac:dyDescent="0.25">
      <c r="C446" s="10">
        <v>16</v>
      </c>
      <c r="D446" s="3" t="s">
        <v>334</v>
      </c>
      <c r="E446" s="8">
        <v>0</v>
      </c>
      <c r="F446" s="21" t="s">
        <v>53</v>
      </c>
    </row>
    <row r="447" spans="3:6" x14ac:dyDescent="0.25">
      <c r="C447" s="10">
        <v>17</v>
      </c>
      <c r="D447" s="3" t="s">
        <v>335</v>
      </c>
      <c r="E447" s="8">
        <v>0</v>
      </c>
      <c r="F447" s="21" t="s">
        <v>53</v>
      </c>
    </row>
    <row r="448" spans="3:6" x14ac:dyDescent="0.25">
      <c r="C448" s="10">
        <v>18</v>
      </c>
      <c r="D448" s="3" t="s">
        <v>336</v>
      </c>
      <c r="E448" s="8">
        <v>0</v>
      </c>
      <c r="F448" s="21" t="s">
        <v>53</v>
      </c>
    </row>
    <row r="449" spans="3:6" x14ac:dyDescent="0.25">
      <c r="C449" s="10">
        <v>19</v>
      </c>
      <c r="D449" s="3" t="s">
        <v>337</v>
      </c>
      <c r="E449" s="8">
        <v>0</v>
      </c>
      <c r="F449" s="21" t="s">
        <v>53</v>
      </c>
    </row>
    <row r="450" spans="3:6" x14ac:dyDescent="0.25">
      <c r="C450" s="10">
        <v>20</v>
      </c>
      <c r="D450" s="3" t="s">
        <v>338</v>
      </c>
      <c r="E450" s="8">
        <v>0</v>
      </c>
      <c r="F450" s="21" t="s">
        <v>53</v>
      </c>
    </row>
    <row r="451" spans="3:6" x14ac:dyDescent="0.25">
      <c r="C451" s="10">
        <v>21</v>
      </c>
      <c r="D451" s="3" t="s">
        <v>339</v>
      </c>
      <c r="E451" s="8">
        <v>0</v>
      </c>
      <c r="F451" s="21" t="s">
        <v>53</v>
      </c>
    </row>
    <row r="452" spans="3:6" x14ac:dyDescent="0.25">
      <c r="C452" s="10">
        <v>22</v>
      </c>
      <c r="D452" s="3" t="s">
        <v>340</v>
      </c>
      <c r="E452" s="8">
        <v>2</v>
      </c>
      <c r="F452" s="2">
        <v>1.6</v>
      </c>
    </row>
    <row r="453" spans="3:6" x14ac:dyDescent="0.25">
      <c r="C453" s="10">
        <v>23</v>
      </c>
      <c r="D453" s="3" t="s">
        <v>341</v>
      </c>
      <c r="E453" s="8">
        <v>20</v>
      </c>
      <c r="F453" s="2">
        <v>16.399999999999999</v>
      </c>
    </row>
    <row r="454" spans="3:6" x14ac:dyDescent="0.25">
      <c r="C454" s="10">
        <v>24</v>
      </c>
      <c r="D454" s="3" t="s">
        <v>342</v>
      </c>
      <c r="E454" s="8">
        <v>2</v>
      </c>
      <c r="F454" s="2">
        <v>1.6</v>
      </c>
    </row>
    <row r="455" spans="3:6" x14ac:dyDescent="0.25">
      <c r="C455" s="10">
        <v>25</v>
      </c>
      <c r="D455" s="3" t="s">
        <v>343</v>
      </c>
      <c r="E455" s="8">
        <v>0</v>
      </c>
      <c r="F455" s="21" t="s">
        <v>53</v>
      </c>
    </row>
    <row r="456" spans="3:6" x14ac:dyDescent="0.25">
      <c r="C456" s="10">
        <v>26</v>
      </c>
      <c r="D456" s="3" t="s">
        <v>344</v>
      </c>
      <c r="E456" s="8">
        <v>0</v>
      </c>
      <c r="F456" s="21" t="s">
        <v>53</v>
      </c>
    </row>
    <row r="457" spans="3:6" x14ac:dyDescent="0.25">
      <c r="C457" s="10">
        <v>27</v>
      </c>
      <c r="D457" s="3" t="s">
        <v>345</v>
      </c>
      <c r="E457" s="8">
        <v>9</v>
      </c>
      <c r="F457" s="2">
        <v>7.4</v>
      </c>
    </row>
    <row r="458" spans="3:6" x14ac:dyDescent="0.25">
      <c r="C458" s="10">
        <v>28</v>
      </c>
      <c r="D458" s="3" t="s">
        <v>346</v>
      </c>
      <c r="E458" s="8">
        <v>11</v>
      </c>
      <c r="F458" s="2">
        <v>9</v>
      </c>
    </row>
    <row r="459" spans="3:6" x14ac:dyDescent="0.25">
      <c r="C459" s="10">
        <v>29</v>
      </c>
      <c r="D459" s="3" t="s">
        <v>347</v>
      </c>
      <c r="E459" s="8">
        <v>2</v>
      </c>
      <c r="F459" s="2">
        <v>1.6</v>
      </c>
    </row>
    <row r="460" spans="3:6" x14ac:dyDescent="0.25">
      <c r="C460" s="10">
        <v>30</v>
      </c>
      <c r="D460" s="3" t="s">
        <v>348</v>
      </c>
      <c r="E460" s="8">
        <v>2</v>
      </c>
      <c r="F460" s="2">
        <v>1.6</v>
      </c>
    </row>
    <row r="461" spans="3:6" x14ac:dyDescent="0.25">
      <c r="C461" s="10">
        <v>31</v>
      </c>
      <c r="D461" s="3" t="s">
        <v>349</v>
      </c>
      <c r="E461" s="8">
        <v>28</v>
      </c>
      <c r="F461" s="2">
        <v>23</v>
      </c>
    </row>
    <row r="462" spans="3:6" x14ac:dyDescent="0.25">
      <c r="C462" s="10">
        <v>32</v>
      </c>
      <c r="D462" s="3" t="s">
        <v>350</v>
      </c>
      <c r="E462" s="8">
        <v>1</v>
      </c>
      <c r="F462" s="2">
        <v>0.8</v>
      </c>
    </row>
    <row r="463" spans="3:6" x14ac:dyDescent="0.25">
      <c r="C463" s="10">
        <v>33</v>
      </c>
      <c r="D463" s="3" t="s">
        <v>351</v>
      </c>
      <c r="E463" s="8">
        <v>0</v>
      </c>
      <c r="F463" s="21" t="s">
        <v>53</v>
      </c>
    </row>
    <row r="464" spans="3:6" x14ac:dyDescent="0.25">
      <c r="C464" s="10">
        <v>34</v>
      </c>
      <c r="D464" s="3" t="s">
        <v>352</v>
      </c>
      <c r="E464" s="8">
        <v>2</v>
      </c>
      <c r="F464" s="2">
        <v>1.6</v>
      </c>
    </row>
    <row r="465" spans="3:6" x14ac:dyDescent="0.25">
      <c r="C465" s="10">
        <v>35</v>
      </c>
      <c r="D465" s="3" t="s">
        <v>353</v>
      </c>
      <c r="E465" s="8">
        <v>2</v>
      </c>
      <c r="F465" s="2">
        <v>1.6</v>
      </c>
    </row>
    <row r="466" spans="3:6" x14ac:dyDescent="0.25">
      <c r="C466" s="10">
        <v>36</v>
      </c>
      <c r="D466" s="3" t="s">
        <v>354</v>
      </c>
      <c r="E466" s="8">
        <v>0</v>
      </c>
      <c r="F466" s="21" t="s">
        <v>53</v>
      </c>
    </row>
    <row r="467" spans="3:6" x14ac:dyDescent="0.25">
      <c r="C467" s="10">
        <v>37</v>
      </c>
      <c r="D467" s="3" t="s">
        <v>355</v>
      </c>
      <c r="E467" s="8">
        <v>0</v>
      </c>
      <c r="F467" s="21" t="s">
        <v>53</v>
      </c>
    </row>
    <row r="468" spans="3:6" x14ac:dyDescent="0.25">
      <c r="C468" s="10">
        <v>38</v>
      </c>
      <c r="D468" s="3" t="s">
        <v>356</v>
      </c>
      <c r="E468" s="8">
        <v>0</v>
      </c>
      <c r="F468" s="21" t="s">
        <v>53</v>
      </c>
    </row>
    <row r="469" spans="3:6" x14ac:dyDescent="0.25">
      <c r="C469" s="10">
        <v>39</v>
      </c>
      <c r="D469" s="3" t="s">
        <v>357</v>
      </c>
      <c r="E469" s="8">
        <v>0</v>
      </c>
      <c r="F469" s="21" t="s">
        <v>53</v>
      </c>
    </row>
    <row r="470" spans="3:6" x14ac:dyDescent="0.25">
      <c r="C470" s="10">
        <v>40</v>
      </c>
      <c r="D470" s="3" t="s">
        <v>358</v>
      </c>
      <c r="E470" s="8">
        <v>0</v>
      </c>
      <c r="F470" s="21" t="s">
        <v>53</v>
      </c>
    </row>
    <row r="471" spans="3:6" x14ac:dyDescent="0.25">
      <c r="C471" s="10">
        <v>41</v>
      </c>
      <c r="D471" s="3" t="s">
        <v>359</v>
      </c>
      <c r="E471" s="8">
        <v>0</v>
      </c>
      <c r="F471" s="21" t="s">
        <v>53</v>
      </c>
    </row>
    <row r="472" spans="3:6" x14ac:dyDescent="0.25">
      <c r="C472" s="10">
        <v>42</v>
      </c>
      <c r="D472" s="3" t="s">
        <v>360</v>
      </c>
      <c r="E472" s="8">
        <v>0</v>
      </c>
      <c r="F472" s="21" t="s">
        <v>53</v>
      </c>
    </row>
    <row r="473" spans="3:6" x14ac:dyDescent="0.25">
      <c r="C473" s="10">
        <v>43</v>
      </c>
      <c r="D473" s="3" t="s">
        <v>361</v>
      </c>
      <c r="E473" s="8">
        <v>1</v>
      </c>
      <c r="F473" s="2">
        <v>0.8</v>
      </c>
    </row>
    <row r="474" spans="3:6" x14ac:dyDescent="0.25">
      <c r="C474" s="10">
        <v>44</v>
      </c>
      <c r="D474" s="3" t="s">
        <v>362</v>
      </c>
      <c r="E474" s="8">
        <v>0</v>
      </c>
      <c r="F474" s="21" t="s">
        <v>53</v>
      </c>
    </row>
    <row r="475" spans="3:6" x14ac:dyDescent="0.25">
      <c r="C475" s="10">
        <v>45</v>
      </c>
      <c r="D475" s="3" t="s">
        <v>363</v>
      </c>
      <c r="E475" s="8">
        <v>0</v>
      </c>
      <c r="F475" s="21" t="s">
        <v>53</v>
      </c>
    </row>
    <row r="476" spans="3:6" x14ac:dyDescent="0.25">
      <c r="C476" s="10">
        <v>46</v>
      </c>
      <c r="D476" s="3" t="s">
        <v>364</v>
      </c>
      <c r="E476" s="8">
        <v>0</v>
      </c>
      <c r="F476" s="21" t="s">
        <v>53</v>
      </c>
    </row>
    <row r="477" spans="3:6" x14ac:dyDescent="0.25">
      <c r="C477" s="10">
        <v>47</v>
      </c>
      <c r="D477" s="3" t="s">
        <v>365</v>
      </c>
      <c r="E477" s="8">
        <v>0</v>
      </c>
      <c r="F477" s="21" t="s">
        <v>53</v>
      </c>
    </row>
    <row r="478" spans="3:6" x14ac:dyDescent="0.25">
      <c r="C478" s="10">
        <v>48</v>
      </c>
      <c r="D478" s="3" t="s">
        <v>366</v>
      </c>
      <c r="E478" s="8">
        <v>0</v>
      </c>
      <c r="F478" s="21" t="s">
        <v>53</v>
      </c>
    </row>
    <row r="479" spans="3:6" x14ac:dyDescent="0.25">
      <c r="C479" s="10">
        <v>49</v>
      </c>
      <c r="D479" s="3" t="s">
        <v>367</v>
      </c>
      <c r="E479" s="8">
        <v>1</v>
      </c>
      <c r="F479" s="2">
        <v>0.8</v>
      </c>
    </row>
    <row r="480" spans="3:6" x14ac:dyDescent="0.25">
      <c r="C480" s="10">
        <v>50</v>
      </c>
      <c r="D480" s="3" t="s">
        <v>368</v>
      </c>
      <c r="E480" s="8">
        <v>0</v>
      </c>
      <c r="F480" s="21" t="s">
        <v>53</v>
      </c>
    </row>
    <row r="481" spans="3:6" x14ac:dyDescent="0.25">
      <c r="C481" s="10">
        <v>51</v>
      </c>
      <c r="D481" s="3" t="s">
        <v>369</v>
      </c>
      <c r="E481" s="8">
        <v>0</v>
      </c>
      <c r="F481" s="21" t="s">
        <v>53</v>
      </c>
    </row>
    <row r="482" spans="3:6" x14ac:dyDescent="0.25">
      <c r="C482" s="10">
        <v>52</v>
      </c>
      <c r="D482" s="3" t="s">
        <v>370</v>
      </c>
      <c r="E482" s="8">
        <v>1</v>
      </c>
      <c r="F482" s="2">
        <v>0.8</v>
      </c>
    </row>
    <row r="483" spans="3:6" x14ac:dyDescent="0.25">
      <c r="C483" s="10">
        <v>53</v>
      </c>
      <c r="D483" s="3" t="s">
        <v>371</v>
      </c>
      <c r="E483" s="8">
        <v>0</v>
      </c>
      <c r="F483" s="21" t="s">
        <v>53</v>
      </c>
    </row>
    <row r="484" spans="3:6" x14ac:dyDescent="0.25">
      <c r="C484" s="10">
        <v>54</v>
      </c>
      <c r="D484" s="3" t="s">
        <v>372</v>
      </c>
      <c r="E484" s="8">
        <v>0</v>
      </c>
      <c r="F484" s="21" t="s">
        <v>53</v>
      </c>
    </row>
    <row r="485" spans="3:6" x14ac:dyDescent="0.25">
      <c r="C485" s="10">
        <v>55</v>
      </c>
      <c r="D485" s="3" t="s">
        <v>373</v>
      </c>
      <c r="E485" s="8">
        <v>0</v>
      </c>
      <c r="F485" s="21" t="s">
        <v>53</v>
      </c>
    </row>
    <row r="486" spans="3:6" x14ac:dyDescent="0.25">
      <c r="C486" s="10">
        <v>56</v>
      </c>
      <c r="D486" s="3" t="s">
        <v>374</v>
      </c>
      <c r="E486" s="8">
        <v>0</v>
      </c>
      <c r="F486" s="21" t="s">
        <v>53</v>
      </c>
    </row>
    <row r="487" spans="3:6" x14ac:dyDescent="0.25">
      <c r="C487" s="10">
        <v>57</v>
      </c>
      <c r="D487" s="3" t="s">
        <v>375</v>
      </c>
      <c r="E487" s="8">
        <v>0</v>
      </c>
      <c r="F487" s="21" t="s">
        <v>53</v>
      </c>
    </row>
    <row r="488" spans="3:6" x14ac:dyDescent="0.25">
      <c r="C488" s="10">
        <v>58</v>
      </c>
      <c r="D488" s="3" t="s">
        <v>376</v>
      </c>
      <c r="E488" s="8">
        <v>1</v>
      </c>
      <c r="F488" s="2">
        <v>0.8</v>
      </c>
    </row>
    <row r="489" spans="3:6" x14ac:dyDescent="0.25">
      <c r="C489" s="10">
        <v>59</v>
      </c>
      <c r="D489" s="3" t="s">
        <v>377</v>
      </c>
      <c r="E489" s="8">
        <v>0</v>
      </c>
      <c r="F489" s="21" t="s">
        <v>53</v>
      </c>
    </row>
    <row r="490" spans="3:6" x14ac:dyDescent="0.25">
      <c r="C490" s="10">
        <v>60</v>
      </c>
      <c r="D490" s="3" t="s">
        <v>378</v>
      </c>
      <c r="E490" s="8">
        <v>0</v>
      </c>
      <c r="F490" s="21" t="s">
        <v>53</v>
      </c>
    </row>
    <row r="491" spans="3:6" x14ac:dyDescent="0.25">
      <c r="C491" s="10">
        <v>61</v>
      </c>
      <c r="D491" s="3" t="s">
        <v>379</v>
      </c>
      <c r="E491" s="8">
        <v>0</v>
      </c>
      <c r="F491" s="21" t="s">
        <v>53</v>
      </c>
    </row>
    <row r="492" spans="3:6" x14ac:dyDescent="0.25">
      <c r="C492" s="10">
        <v>62</v>
      </c>
      <c r="D492" s="3" t="s">
        <v>380</v>
      </c>
      <c r="E492" s="8">
        <v>0</v>
      </c>
      <c r="F492" s="21" t="s">
        <v>53</v>
      </c>
    </row>
    <row r="493" spans="3:6" x14ac:dyDescent="0.25">
      <c r="C493" s="10">
        <v>63</v>
      </c>
      <c r="D493" s="3" t="s">
        <v>381</v>
      </c>
      <c r="E493" s="8">
        <v>0</v>
      </c>
      <c r="F493" s="21" t="s">
        <v>53</v>
      </c>
    </row>
    <row r="494" spans="3:6" x14ac:dyDescent="0.25">
      <c r="C494" s="10">
        <v>64</v>
      </c>
      <c r="D494" s="3" t="s">
        <v>382</v>
      </c>
      <c r="E494" s="8">
        <v>0</v>
      </c>
      <c r="F494" s="21" t="s">
        <v>53</v>
      </c>
    </row>
    <row r="495" spans="3:6" x14ac:dyDescent="0.25">
      <c r="C495" s="10">
        <v>65</v>
      </c>
      <c r="D495" s="3" t="s">
        <v>383</v>
      </c>
      <c r="E495" s="8">
        <v>0</v>
      </c>
      <c r="F495" s="21" t="s">
        <v>53</v>
      </c>
    </row>
    <row r="496" spans="3:6" x14ac:dyDescent="0.25">
      <c r="C496" s="10">
        <v>66</v>
      </c>
      <c r="D496" s="3" t="s">
        <v>384</v>
      </c>
      <c r="E496" s="8">
        <v>0</v>
      </c>
      <c r="F496" s="21" t="s">
        <v>53</v>
      </c>
    </row>
    <row r="497" spans="3:6" x14ac:dyDescent="0.25">
      <c r="C497" s="10">
        <v>67</v>
      </c>
      <c r="D497" s="3" t="s">
        <v>385</v>
      </c>
      <c r="E497" s="8">
        <v>1</v>
      </c>
      <c r="F497" s="2">
        <v>0.8</v>
      </c>
    </row>
    <row r="498" spans="3:6" x14ac:dyDescent="0.25">
      <c r="C498" s="10">
        <v>68</v>
      </c>
      <c r="D498" s="3" t="s">
        <v>386</v>
      </c>
      <c r="E498" s="8">
        <v>1</v>
      </c>
      <c r="F498" s="2">
        <v>0.8</v>
      </c>
    </row>
    <row r="499" spans="3:6" x14ac:dyDescent="0.25">
      <c r="C499" s="10">
        <v>69</v>
      </c>
      <c r="D499" s="3" t="s">
        <v>387</v>
      </c>
      <c r="E499" s="8">
        <v>1</v>
      </c>
      <c r="F499" s="2">
        <v>0.8</v>
      </c>
    </row>
    <row r="500" spans="3:6" x14ac:dyDescent="0.25">
      <c r="C500" s="10">
        <v>70</v>
      </c>
      <c r="D500" s="3" t="s">
        <v>388</v>
      </c>
      <c r="E500" s="8">
        <v>2</v>
      </c>
      <c r="F500" s="2">
        <v>1.6</v>
      </c>
    </row>
    <row r="501" spans="3:6" x14ac:dyDescent="0.25">
      <c r="C501" s="10">
        <v>71</v>
      </c>
      <c r="D501" s="3" t="s">
        <v>389</v>
      </c>
      <c r="E501" s="8">
        <v>1</v>
      </c>
      <c r="F501" s="2">
        <v>0.8</v>
      </c>
    </row>
    <row r="502" spans="3:6" x14ac:dyDescent="0.25">
      <c r="C502" s="10">
        <v>72</v>
      </c>
      <c r="D502" s="3" t="s">
        <v>390</v>
      </c>
      <c r="E502" s="8">
        <v>0</v>
      </c>
      <c r="F502" s="21" t="s">
        <v>53</v>
      </c>
    </row>
    <row r="503" spans="3:6" x14ac:dyDescent="0.25">
      <c r="C503" s="10">
        <v>73</v>
      </c>
      <c r="D503" s="3" t="s">
        <v>391</v>
      </c>
      <c r="E503" s="8">
        <v>0</v>
      </c>
      <c r="F503" s="21" t="s">
        <v>53</v>
      </c>
    </row>
    <row r="504" spans="3:6" x14ac:dyDescent="0.25">
      <c r="C504" s="10">
        <v>74</v>
      </c>
      <c r="D504" s="3" t="s">
        <v>392</v>
      </c>
      <c r="E504" s="8">
        <v>0</v>
      </c>
      <c r="F504" s="21" t="s">
        <v>53</v>
      </c>
    </row>
    <row r="505" spans="3:6" x14ac:dyDescent="0.25">
      <c r="C505" s="10">
        <v>75</v>
      </c>
      <c r="D505" s="3" t="s">
        <v>393</v>
      </c>
      <c r="E505" s="8">
        <v>0</v>
      </c>
      <c r="F505" s="21" t="s">
        <v>53</v>
      </c>
    </row>
    <row r="506" spans="3:6" x14ac:dyDescent="0.25">
      <c r="C506" s="10">
        <v>76</v>
      </c>
      <c r="D506" s="3" t="s">
        <v>394</v>
      </c>
      <c r="E506" s="8">
        <v>0</v>
      </c>
      <c r="F506" s="21" t="s">
        <v>53</v>
      </c>
    </row>
    <row r="507" spans="3:6" x14ac:dyDescent="0.25">
      <c r="C507" s="10">
        <v>77</v>
      </c>
      <c r="D507" s="3" t="s">
        <v>395</v>
      </c>
      <c r="E507" s="8">
        <v>0</v>
      </c>
      <c r="F507" s="21" t="s">
        <v>53</v>
      </c>
    </row>
    <row r="508" spans="3:6" x14ac:dyDescent="0.25">
      <c r="C508" s="10">
        <v>78</v>
      </c>
      <c r="D508" s="3" t="s">
        <v>396</v>
      </c>
      <c r="E508" s="8">
        <v>0</v>
      </c>
      <c r="F508" s="21" t="s">
        <v>53</v>
      </c>
    </row>
    <row r="509" spans="3:6" x14ac:dyDescent="0.25">
      <c r="C509" s="10">
        <v>79</v>
      </c>
      <c r="D509" s="3" t="s">
        <v>51</v>
      </c>
      <c r="E509" s="8">
        <v>3</v>
      </c>
      <c r="F509" s="2">
        <v>2.5</v>
      </c>
    </row>
    <row r="510" spans="3:6" x14ac:dyDescent="0.25">
      <c r="C510" s="9">
        <v>80</v>
      </c>
      <c r="D510" s="5" t="s">
        <v>227</v>
      </c>
      <c r="E510" s="19">
        <v>0</v>
      </c>
      <c r="F510" s="26" t="s">
        <v>53</v>
      </c>
    </row>
    <row r="511" spans="3:6" x14ac:dyDescent="0.25">
      <c r="C511" s="17"/>
      <c r="D511" s="18" t="s">
        <v>19</v>
      </c>
      <c r="E511" s="16"/>
      <c r="F511" s="15"/>
    </row>
    <row r="513" spans="2:6" x14ac:dyDescent="0.25">
      <c r="B513" s="4" t="str">
        <f xml:space="preserve"> HYPERLINK("#'目次'!B23", "[18]")</f>
        <v>[18]</v>
      </c>
      <c r="C513" s="1" t="s">
        <v>398</v>
      </c>
    </row>
    <row r="514" spans="2:6" x14ac:dyDescent="0.25">
      <c r="B514" s="1" t="s">
        <v>7</v>
      </c>
      <c r="C514" s="1" t="s">
        <v>277</v>
      </c>
    </row>
    <row r="515" spans="2:6" x14ac:dyDescent="0.25">
      <c r="B515" s="1"/>
      <c r="C515" s="1"/>
    </row>
    <row r="516" spans="2:6" x14ac:dyDescent="0.25">
      <c r="E516" s="7" t="s">
        <v>2</v>
      </c>
      <c r="F516" s="12" t="s">
        <v>3</v>
      </c>
    </row>
    <row r="517" spans="2:6" x14ac:dyDescent="0.25">
      <c r="C517" s="6"/>
      <c r="D517" s="11" t="s">
        <v>10</v>
      </c>
      <c r="E517" s="13">
        <v>122</v>
      </c>
      <c r="F517" s="14">
        <v>100</v>
      </c>
    </row>
    <row r="518" spans="2:6" x14ac:dyDescent="0.25">
      <c r="C518" s="10">
        <v>1</v>
      </c>
      <c r="D518" s="3" t="s">
        <v>399</v>
      </c>
      <c r="E518" s="8">
        <v>30</v>
      </c>
      <c r="F518" s="2">
        <v>24.6</v>
      </c>
    </row>
    <row r="519" spans="2:6" x14ac:dyDescent="0.25">
      <c r="C519" s="10">
        <v>2</v>
      </c>
      <c r="D519" s="3" t="s">
        <v>400</v>
      </c>
      <c r="E519" s="8">
        <v>18</v>
      </c>
      <c r="F519" s="2">
        <v>14.8</v>
      </c>
    </row>
    <row r="520" spans="2:6" x14ac:dyDescent="0.25">
      <c r="C520" s="10">
        <v>3</v>
      </c>
      <c r="D520" s="3" t="s">
        <v>401</v>
      </c>
      <c r="E520" s="8">
        <v>16</v>
      </c>
      <c r="F520" s="2">
        <v>13.1</v>
      </c>
    </row>
    <row r="521" spans="2:6" x14ac:dyDescent="0.25">
      <c r="C521" s="10">
        <v>4</v>
      </c>
      <c r="D521" s="3" t="s">
        <v>402</v>
      </c>
      <c r="E521" s="8">
        <v>55</v>
      </c>
      <c r="F521" s="2">
        <v>45.1</v>
      </c>
    </row>
    <row r="522" spans="2:6" x14ac:dyDescent="0.25">
      <c r="C522" s="9">
        <v>5</v>
      </c>
      <c r="D522" s="5" t="s">
        <v>227</v>
      </c>
      <c r="E522" s="19">
        <v>3</v>
      </c>
      <c r="F522" s="20">
        <v>2.5</v>
      </c>
    </row>
    <row r="523" spans="2:6" x14ac:dyDescent="0.25">
      <c r="C523" s="17"/>
      <c r="D523" s="18" t="s">
        <v>19</v>
      </c>
      <c r="E523" s="16"/>
      <c r="F523" s="15"/>
    </row>
    <row r="525" spans="2:6" x14ac:dyDescent="0.25">
      <c r="B525" s="4" t="str">
        <f xml:space="preserve"> HYPERLINK("#'目次'!B24", "[19]")</f>
        <v>[19]</v>
      </c>
      <c r="C525" s="1" t="s">
        <v>404</v>
      </c>
    </row>
    <row r="526" spans="2:6" x14ac:dyDescent="0.25">
      <c r="B526" s="1" t="s">
        <v>7</v>
      </c>
      <c r="C526" s="1" t="s">
        <v>405</v>
      </c>
    </row>
    <row r="527" spans="2:6" x14ac:dyDescent="0.25">
      <c r="B527" s="1"/>
      <c r="C527" s="1"/>
    </row>
    <row r="528" spans="2:6" x14ac:dyDescent="0.25">
      <c r="E528" s="7" t="s">
        <v>2</v>
      </c>
      <c r="F528" s="12" t="s">
        <v>3</v>
      </c>
    </row>
    <row r="529" spans="3:6" x14ac:dyDescent="0.25">
      <c r="C529" s="6"/>
      <c r="D529" s="11" t="s">
        <v>10</v>
      </c>
      <c r="E529" s="13">
        <v>47</v>
      </c>
      <c r="F529" s="14">
        <v>100</v>
      </c>
    </row>
    <row r="530" spans="3:6" x14ac:dyDescent="0.25">
      <c r="C530" s="10">
        <v>1</v>
      </c>
      <c r="D530" s="3" t="s">
        <v>406</v>
      </c>
      <c r="E530" s="8">
        <v>14</v>
      </c>
      <c r="F530" s="2">
        <v>29.8</v>
      </c>
    </row>
    <row r="531" spans="3:6" x14ac:dyDescent="0.25">
      <c r="C531" s="10">
        <v>2</v>
      </c>
      <c r="D531" s="3" t="s">
        <v>407</v>
      </c>
      <c r="E531" s="8">
        <v>8</v>
      </c>
      <c r="F531" s="2">
        <v>17</v>
      </c>
    </row>
    <row r="532" spans="3:6" x14ac:dyDescent="0.25">
      <c r="C532" s="10">
        <v>3</v>
      </c>
      <c r="D532" s="3" t="s">
        <v>408</v>
      </c>
      <c r="E532" s="8">
        <v>2</v>
      </c>
      <c r="F532" s="2">
        <v>4.3</v>
      </c>
    </row>
    <row r="533" spans="3:6" x14ac:dyDescent="0.25">
      <c r="C533" s="10">
        <v>4</v>
      </c>
      <c r="D533" s="3" t="s">
        <v>409</v>
      </c>
      <c r="E533" s="8">
        <v>4</v>
      </c>
      <c r="F533" s="2">
        <v>8.5</v>
      </c>
    </row>
    <row r="534" spans="3:6" x14ac:dyDescent="0.25">
      <c r="C534" s="10">
        <v>5</v>
      </c>
      <c r="D534" s="3" t="s">
        <v>410</v>
      </c>
      <c r="E534" s="8">
        <v>3</v>
      </c>
      <c r="F534" s="2">
        <v>6.4</v>
      </c>
    </row>
    <row r="535" spans="3:6" x14ac:dyDescent="0.25">
      <c r="C535" s="10">
        <v>6</v>
      </c>
      <c r="D535" s="3" t="s">
        <v>411</v>
      </c>
      <c r="E535" s="8">
        <v>4</v>
      </c>
      <c r="F535" s="2">
        <v>8.5</v>
      </c>
    </row>
    <row r="536" spans="3:6" x14ac:dyDescent="0.25">
      <c r="C536" s="10">
        <v>7</v>
      </c>
      <c r="D536" s="3" t="s">
        <v>412</v>
      </c>
      <c r="E536" s="8">
        <v>4</v>
      </c>
      <c r="F536" s="2">
        <v>8.5</v>
      </c>
    </row>
    <row r="537" spans="3:6" x14ac:dyDescent="0.25">
      <c r="C537" s="10">
        <v>8</v>
      </c>
      <c r="D537" s="3" t="s">
        <v>413</v>
      </c>
      <c r="E537" s="8">
        <v>2</v>
      </c>
      <c r="F537" s="2">
        <v>4.3</v>
      </c>
    </row>
    <row r="538" spans="3:6" x14ac:dyDescent="0.25">
      <c r="C538" s="10">
        <v>9</v>
      </c>
      <c r="D538" s="3" t="s">
        <v>414</v>
      </c>
      <c r="E538" s="8">
        <v>5</v>
      </c>
      <c r="F538" s="2">
        <v>10.6</v>
      </c>
    </row>
    <row r="539" spans="3:6" x14ac:dyDescent="0.25">
      <c r="C539" s="10">
        <v>10</v>
      </c>
      <c r="D539" s="3" t="s">
        <v>415</v>
      </c>
      <c r="E539" s="8">
        <v>2</v>
      </c>
      <c r="F539" s="2">
        <v>4.3</v>
      </c>
    </row>
    <row r="540" spans="3:6" x14ac:dyDescent="0.25">
      <c r="C540" s="10">
        <v>11</v>
      </c>
      <c r="D540" s="3" t="s">
        <v>416</v>
      </c>
      <c r="E540" s="8">
        <v>3</v>
      </c>
      <c r="F540" s="2">
        <v>6.4</v>
      </c>
    </row>
    <row r="541" spans="3:6" x14ac:dyDescent="0.25">
      <c r="C541" s="10">
        <v>12</v>
      </c>
      <c r="D541" s="3" t="s">
        <v>417</v>
      </c>
      <c r="E541" s="8">
        <v>4</v>
      </c>
      <c r="F541" s="2">
        <v>8.5</v>
      </c>
    </row>
    <row r="542" spans="3:6" x14ac:dyDescent="0.25">
      <c r="C542" s="10">
        <v>13</v>
      </c>
      <c r="D542" s="3" t="s">
        <v>418</v>
      </c>
      <c r="E542" s="8">
        <v>1</v>
      </c>
      <c r="F542" s="2">
        <v>2.1</v>
      </c>
    </row>
    <row r="543" spans="3:6" x14ac:dyDescent="0.25">
      <c r="C543" s="10">
        <v>14</v>
      </c>
      <c r="D543" s="3" t="s">
        <v>419</v>
      </c>
      <c r="E543" s="8">
        <v>6</v>
      </c>
      <c r="F543" s="2">
        <v>12.8</v>
      </c>
    </row>
    <row r="544" spans="3:6" x14ac:dyDescent="0.25">
      <c r="C544" s="10">
        <v>15</v>
      </c>
      <c r="D544" s="3" t="s">
        <v>420</v>
      </c>
      <c r="E544" s="8">
        <v>4</v>
      </c>
      <c r="F544" s="2">
        <v>8.5</v>
      </c>
    </row>
    <row r="545" spans="2:6" x14ac:dyDescent="0.25">
      <c r="C545" s="10">
        <v>16</v>
      </c>
      <c r="D545" s="3" t="s">
        <v>421</v>
      </c>
      <c r="E545" s="8">
        <v>9</v>
      </c>
      <c r="F545" s="2">
        <v>19.100000000000001</v>
      </c>
    </row>
    <row r="546" spans="2:6" x14ac:dyDescent="0.25">
      <c r="C546" s="10">
        <v>17</v>
      </c>
      <c r="D546" s="3" t="s">
        <v>422</v>
      </c>
      <c r="E546" s="8">
        <v>2</v>
      </c>
      <c r="F546" s="2">
        <v>4.3</v>
      </c>
    </row>
    <row r="547" spans="2:6" x14ac:dyDescent="0.25">
      <c r="C547" s="10">
        <v>18</v>
      </c>
      <c r="D547" s="3" t="s">
        <v>423</v>
      </c>
      <c r="E547" s="8">
        <v>2</v>
      </c>
      <c r="F547" s="2">
        <v>4.3</v>
      </c>
    </row>
    <row r="548" spans="2:6" x14ac:dyDescent="0.25">
      <c r="C548" s="10">
        <v>19</v>
      </c>
      <c r="D548" s="3" t="s">
        <v>51</v>
      </c>
      <c r="E548" s="8">
        <v>1</v>
      </c>
      <c r="F548" s="2">
        <v>2.1</v>
      </c>
    </row>
    <row r="549" spans="2:6" x14ac:dyDescent="0.25">
      <c r="C549" s="9">
        <v>20</v>
      </c>
      <c r="D549" s="5" t="s">
        <v>227</v>
      </c>
      <c r="E549" s="19">
        <v>3</v>
      </c>
      <c r="F549" s="20">
        <v>6.4</v>
      </c>
    </row>
    <row r="550" spans="2:6" x14ac:dyDescent="0.25">
      <c r="C550" s="17"/>
      <c r="D550" s="18" t="s">
        <v>19</v>
      </c>
      <c r="E550" s="16"/>
      <c r="F550" s="15"/>
    </row>
    <row r="552" spans="2:6" x14ac:dyDescent="0.25">
      <c r="B552" s="4" t="str">
        <f xml:space="preserve"> HYPERLINK("#'目次'!B25", "[20]")</f>
        <v>[20]</v>
      </c>
      <c r="C552" s="1" t="s">
        <v>425</v>
      </c>
    </row>
    <row r="553" spans="2:6" x14ac:dyDescent="0.25">
      <c r="B553" s="1"/>
      <c r="C553" s="1"/>
    </row>
    <row r="554" spans="2:6" x14ac:dyDescent="0.25">
      <c r="B554" s="1"/>
      <c r="C554" s="1"/>
    </row>
    <row r="555" spans="2:6" x14ac:dyDescent="0.25">
      <c r="E555" s="7" t="s">
        <v>2</v>
      </c>
      <c r="F555" s="12" t="s">
        <v>3</v>
      </c>
    </row>
    <row r="556" spans="2:6" x14ac:dyDescent="0.25">
      <c r="C556" s="6"/>
      <c r="D556" s="11" t="s">
        <v>10</v>
      </c>
      <c r="E556" s="13">
        <v>1496</v>
      </c>
      <c r="F556" s="14">
        <v>100</v>
      </c>
    </row>
    <row r="557" spans="2:6" x14ac:dyDescent="0.25">
      <c r="C557" s="10">
        <v>1</v>
      </c>
      <c r="D557" s="3" t="s">
        <v>426</v>
      </c>
      <c r="E557" s="8">
        <v>214</v>
      </c>
      <c r="F557" s="2">
        <v>14.3</v>
      </c>
    </row>
    <row r="558" spans="2:6" x14ac:dyDescent="0.25">
      <c r="C558" s="10">
        <v>2</v>
      </c>
      <c r="D558" s="3" t="s">
        <v>427</v>
      </c>
      <c r="E558" s="8">
        <v>535</v>
      </c>
      <c r="F558" s="2">
        <v>35.799999999999997</v>
      </c>
    </row>
    <row r="559" spans="2:6" x14ac:dyDescent="0.25">
      <c r="C559" s="10">
        <v>3</v>
      </c>
      <c r="D559" s="3" t="s">
        <v>428</v>
      </c>
      <c r="E559" s="8">
        <v>280</v>
      </c>
      <c r="F559" s="2">
        <v>18.7</v>
      </c>
    </row>
    <row r="560" spans="2:6" x14ac:dyDescent="0.25">
      <c r="C560" s="10">
        <v>4</v>
      </c>
      <c r="D560" s="3" t="s">
        <v>429</v>
      </c>
      <c r="E560" s="8">
        <v>5</v>
      </c>
      <c r="F560" s="2">
        <v>0.3</v>
      </c>
    </row>
    <row r="561" spans="2:6" x14ac:dyDescent="0.25">
      <c r="C561" s="10">
        <v>5</v>
      </c>
      <c r="D561" s="3" t="s">
        <v>430</v>
      </c>
      <c r="E561" s="8">
        <v>3</v>
      </c>
      <c r="F561" s="2">
        <v>0.2</v>
      </c>
    </row>
    <row r="562" spans="2:6" x14ac:dyDescent="0.25">
      <c r="C562" s="10">
        <v>6</v>
      </c>
      <c r="D562" s="3" t="s">
        <v>431</v>
      </c>
      <c r="E562" s="8">
        <v>3</v>
      </c>
      <c r="F562" s="2">
        <v>0.2</v>
      </c>
    </row>
    <row r="563" spans="2:6" x14ac:dyDescent="0.25">
      <c r="C563" s="10">
        <v>7</v>
      </c>
      <c r="D563" s="3" t="s">
        <v>432</v>
      </c>
      <c r="E563" s="8">
        <v>3</v>
      </c>
      <c r="F563" s="2">
        <v>0.2</v>
      </c>
    </row>
    <row r="564" spans="2:6" x14ac:dyDescent="0.25">
      <c r="C564" s="10">
        <v>8</v>
      </c>
      <c r="D564" s="3" t="s">
        <v>433</v>
      </c>
      <c r="E564" s="8">
        <v>7</v>
      </c>
      <c r="F564" s="2">
        <v>0.5</v>
      </c>
    </row>
    <row r="565" spans="2:6" x14ac:dyDescent="0.25">
      <c r="C565" s="10">
        <v>9</v>
      </c>
      <c r="D565" s="3" t="s">
        <v>434</v>
      </c>
      <c r="E565" s="8">
        <v>619</v>
      </c>
      <c r="F565" s="2">
        <v>41.4</v>
      </c>
    </row>
    <row r="566" spans="2:6" x14ac:dyDescent="0.25">
      <c r="C566" s="10">
        <v>10</v>
      </c>
      <c r="D566" s="3" t="s">
        <v>227</v>
      </c>
      <c r="E566" s="8">
        <v>10</v>
      </c>
      <c r="F566" s="2">
        <v>0.7</v>
      </c>
    </row>
    <row r="567" spans="2:6" x14ac:dyDescent="0.25">
      <c r="C567" s="10"/>
      <c r="D567" s="3" t="s">
        <v>435</v>
      </c>
      <c r="E567" s="8">
        <v>861</v>
      </c>
      <c r="F567" s="2">
        <v>57.6</v>
      </c>
    </row>
    <row r="568" spans="2:6" x14ac:dyDescent="0.25">
      <c r="C568" s="9"/>
      <c r="D568" s="5" t="s">
        <v>228</v>
      </c>
      <c r="E568" s="19">
        <v>1043</v>
      </c>
      <c r="F568" s="20">
        <v>69.7</v>
      </c>
    </row>
    <row r="569" spans="2:6" x14ac:dyDescent="0.25">
      <c r="C569" s="17"/>
      <c r="D569" s="18" t="s">
        <v>19</v>
      </c>
      <c r="E569" s="16"/>
      <c r="F569" s="15"/>
    </row>
    <row r="571" spans="2:6" x14ac:dyDescent="0.25">
      <c r="B571" s="4" t="str">
        <f xml:space="preserve"> HYPERLINK("#'目次'!B26", "[21]")</f>
        <v>[21]</v>
      </c>
      <c r="C571" s="1" t="s">
        <v>437</v>
      </c>
    </row>
    <row r="572" spans="2:6" x14ac:dyDescent="0.25">
      <c r="B572" s="1"/>
      <c r="C572" s="1"/>
    </row>
    <row r="573" spans="2:6" x14ac:dyDescent="0.25">
      <c r="B573" s="1"/>
      <c r="C573" s="1"/>
    </row>
    <row r="574" spans="2:6" x14ac:dyDescent="0.25">
      <c r="E574" s="7" t="s">
        <v>2</v>
      </c>
      <c r="F574" s="12" t="s">
        <v>3</v>
      </c>
    </row>
    <row r="575" spans="2:6" x14ac:dyDescent="0.25">
      <c r="C575" s="6"/>
      <c r="D575" s="11" t="s">
        <v>10</v>
      </c>
      <c r="E575" s="13">
        <v>1496</v>
      </c>
      <c r="F575" s="14">
        <v>100</v>
      </c>
    </row>
    <row r="576" spans="2:6" x14ac:dyDescent="0.25">
      <c r="C576" s="10">
        <v>1</v>
      </c>
      <c r="D576" s="3" t="s">
        <v>438</v>
      </c>
      <c r="E576" s="8">
        <v>931</v>
      </c>
      <c r="F576" s="2">
        <v>62.2</v>
      </c>
    </row>
    <row r="577" spans="2:6" x14ac:dyDescent="0.25">
      <c r="C577" s="10">
        <v>2</v>
      </c>
      <c r="D577" s="3" t="s">
        <v>439</v>
      </c>
      <c r="E577" s="8">
        <v>429</v>
      </c>
      <c r="F577" s="2">
        <v>28.7</v>
      </c>
    </row>
    <row r="578" spans="2:6" x14ac:dyDescent="0.25">
      <c r="C578" s="10">
        <v>3</v>
      </c>
      <c r="D578" s="3" t="s">
        <v>440</v>
      </c>
      <c r="E578" s="8">
        <v>99</v>
      </c>
      <c r="F578" s="2">
        <v>6.6</v>
      </c>
    </row>
    <row r="579" spans="2:6" x14ac:dyDescent="0.25">
      <c r="C579" s="10">
        <v>4</v>
      </c>
      <c r="D579" s="3" t="s">
        <v>441</v>
      </c>
      <c r="E579" s="8">
        <v>28</v>
      </c>
      <c r="F579" s="2">
        <v>1.9</v>
      </c>
    </row>
    <row r="580" spans="2:6" x14ac:dyDescent="0.25">
      <c r="C580" s="10">
        <v>5</v>
      </c>
      <c r="D580" s="3" t="s">
        <v>227</v>
      </c>
      <c r="E580" s="8">
        <v>9</v>
      </c>
      <c r="F580" s="2">
        <v>0.6</v>
      </c>
    </row>
    <row r="581" spans="2:6" x14ac:dyDescent="0.25">
      <c r="C581" s="10"/>
      <c r="D581" s="3" t="s">
        <v>442</v>
      </c>
      <c r="E581" s="8">
        <v>1360</v>
      </c>
      <c r="F581" s="2">
        <v>90.9</v>
      </c>
    </row>
    <row r="582" spans="2:6" x14ac:dyDescent="0.25">
      <c r="C582" s="9"/>
      <c r="D582" s="5" t="s">
        <v>443</v>
      </c>
      <c r="E582" s="19">
        <v>127</v>
      </c>
      <c r="F582" s="20">
        <v>8.5</v>
      </c>
    </row>
    <row r="583" spans="2:6" x14ac:dyDescent="0.25">
      <c r="C583" s="17"/>
      <c r="D583" s="18" t="s">
        <v>19</v>
      </c>
      <c r="E583" s="16"/>
      <c r="F583" s="15"/>
    </row>
    <row r="585" spans="2:6" x14ac:dyDescent="0.25">
      <c r="B585" s="4" t="str">
        <f xml:space="preserve"> HYPERLINK("#'目次'!B27", "[22]")</f>
        <v>[22]</v>
      </c>
      <c r="C585" s="1" t="s">
        <v>445</v>
      </c>
    </row>
    <row r="586" spans="2:6" x14ac:dyDescent="0.25">
      <c r="B586" s="1"/>
      <c r="C586" s="1"/>
    </row>
    <row r="587" spans="2:6" x14ac:dyDescent="0.25">
      <c r="B587" s="1"/>
      <c r="C587" s="1"/>
    </row>
    <row r="588" spans="2:6" x14ac:dyDescent="0.25">
      <c r="E588" s="7" t="s">
        <v>2</v>
      </c>
      <c r="F588" s="12" t="s">
        <v>3</v>
      </c>
    </row>
    <row r="589" spans="2:6" x14ac:dyDescent="0.25">
      <c r="C589" s="6"/>
      <c r="D589" s="11" t="s">
        <v>10</v>
      </c>
      <c r="E589" s="13">
        <v>1496</v>
      </c>
      <c r="F589" s="14">
        <v>100</v>
      </c>
    </row>
    <row r="590" spans="2:6" x14ac:dyDescent="0.25">
      <c r="C590" s="10">
        <v>1</v>
      </c>
      <c r="D590" s="3" t="s">
        <v>446</v>
      </c>
      <c r="E590" s="8">
        <v>1062</v>
      </c>
      <c r="F590" s="2">
        <v>71</v>
      </c>
    </row>
    <row r="591" spans="2:6" x14ac:dyDescent="0.25">
      <c r="C591" s="10">
        <v>2</v>
      </c>
      <c r="D591" s="3" t="s">
        <v>447</v>
      </c>
      <c r="E591" s="8">
        <v>429</v>
      </c>
      <c r="F591" s="2">
        <v>28.7</v>
      </c>
    </row>
    <row r="592" spans="2:6" x14ac:dyDescent="0.25">
      <c r="C592" s="9">
        <v>3</v>
      </c>
      <c r="D592" s="5" t="s">
        <v>227</v>
      </c>
      <c r="E592" s="19">
        <v>5</v>
      </c>
      <c r="F592" s="20">
        <v>0.3</v>
      </c>
    </row>
    <row r="593" spans="2:6" x14ac:dyDescent="0.25">
      <c r="C593" s="17"/>
      <c r="D593" s="18" t="s">
        <v>19</v>
      </c>
      <c r="E593" s="16"/>
      <c r="F593" s="15"/>
    </row>
    <row r="595" spans="2:6" x14ac:dyDescent="0.25">
      <c r="B595" s="4" t="str">
        <f xml:space="preserve"> HYPERLINK("#'目次'!B28", "[23]")</f>
        <v>[23]</v>
      </c>
      <c r="C595" s="1" t="s">
        <v>449</v>
      </c>
    </row>
    <row r="596" spans="2:6" x14ac:dyDescent="0.25">
      <c r="B596" s="1" t="s">
        <v>7</v>
      </c>
      <c r="C596" s="1" t="s">
        <v>450</v>
      </c>
    </row>
    <row r="597" spans="2:6" x14ac:dyDescent="0.25">
      <c r="B597" s="1"/>
      <c r="C597" s="1"/>
    </row>
    <row r="598" spans="2:6" x14ac:dyDescent="0.25">
      <c r="E598" s="7" t="s">
        <v>2</v>
      </c>
      <c r="F598" s="12" t="s">
        <v>3</v>
      </c>
    </row>
    <row r="599" spans="2:6" x14ac:dyDescent="0.25">
      <c r="C599" s="6"/>
      <c r="D599" s="11" t="s">
        <v>10</v>
      </c>
      <c r="E599" s="13">
        <v>1062</v>
      </c>
      <c r="F599" s="14">
        <v>100</v>
      </c>
    </row>
    <row r="600" spans="2:6" x14ac:dyDescent="0.25">
      <c r="C600" s="10">
        <v>1</v>
      </c>
      <c r="D600" s="3" t="s">
        <v>451</v>
      </c>
      <c r="E600" s="8">
        <v>230</v>
      </c>
      <c r="F600" s="2">
        <v>21.7</v>
      </c>
    </row>
    <row r="601" spans="2:6" x14ac:dyDescent="0.25">
      <c r="C601" s="10">
        <v>2</v>
      </c>
      <c r="D601" s="3" t="s">
        <v>452</v>
      </c>
      <c r="E601" s="8">
        <v>73</v>
      </c>
      <c r="F601" s="2">
        <v>6.9</v>
      </c>
    </row>
    <row r="602" spans="2:6" x14ac:dyDescent="0.25">
      <c r="C602" s="10">
        <v>3</v>
      </c>
      <c r="D602" s="3" t="s">
        <v>453</v>
      </c>
      <c r="E602" s="8">
        <v>141</v>
      </c>
      <c r="F602" s="2">
        <v>13.3</v>
      </c>
    </row>
    <row r="603" spans="2:6" x14ac:dyDescent="0.25">
      <c r="C603" s="10">
        <v>4</v>
      </c>
      <c r="D603" s="3" t="s">
        <v>454</v>
      </c>
      <c r="E603" s="8">
        <v>266</v>
      </c>
      <c r="F603" s="2">
        <v>25</v>
      </c>
    </row>
    <row r="604" spans="2:6" x14ac:dyDescent="0.25">
      <c r="C604" s="10">
        <v>5</v>
      </c>
      <c r="D604" s="3" t="s">
        <v>455</v>
      </c>
      <c r="E604" s="8">
        <v>16</v>
      </c>
      <c r="F604" s="2">
        <v>1.5</v>
      </c>
    </row>
    <row r="605" spans="2:6" x14ac:dyDescent="0.25">
      <c r="C605" s="10">
        <v>6</v>
      </c>
      <c r="D605" s="3" t="s">
        <v>456</v>
      </c>
      <c r="E605" s="8">
        <v>219</v>
      </c>
      <c r="F605" s="2">
        <v>20.6</v>
      </c>
    </row>
    <row r="606" spans="2:6" x14ac:dyDescent="0.25">
      <c r="C606" s="10">
        <v>7</v>
      </c>
      <c r="D606" s="3" t="s">
        <v>457</v>
      </c>
      <c r="E606" s="8">
        <v>14</v>
      </c>
      <c r="F606" s="2">
        <v>1.3</v>
      </c>
    </row>
    <row r="607" spans="2:6" x14ac:dyDescent="0.25">
      <c r="C607" s="10">
        <v>8</v>
      </c>
      <c r="D607" s="3" t="s">
        <v>458</v>
      </c>
      <c r="E607" s="8">
        <v>4</v>
      </c>
      <c r="F607" s="2">
        <v>0.4</v>
      </c>
    </row>
    <row r="608" spans="2:6" x14ac:dyDescent="0.25">
      <c r="C608" s="10">
        <v>9</v>
      </c>
      <c r="D608" s="3" t="s">
        <v>459</v>
      </c>
      <c r="E608" s="8">
        <v>4</v>
      </c>
      <c r="F608" s="2">
        <v>0.4</v>
      </c>
    </row>
    <row r="609" spans="3:6" x14ac:dyDescent="0.25">
      <c r="C609" s="10">
        <v>10</v>
      </c>
      <c r="D609" s="3" t="s">
        <v>460</v>
      </c>
      <c r="E609" s="8">
        <v>1</v>
      </c>
      <c r="F609" s="2">
        <v>0.1</v>
      </c>
    </row>
    <row r="610" spans="3:6" x14ac:dyDescent="0.25">
      <c r="C610" s="10">
        <v>11</v>
      </c>
      <c r="D610" s="3" t="s">
        <v>461</v>
      </c>
      <c r="E610" s="8">
        <v>1</v>
      </c>
      <c r="F610" s="2">
        <v>0.1</v>
      </c>
    </row>
    <row r="611" spans="3:6" x14ac:dyDescent="0.25">
      <c r="C611" s="10">
        <v>12</v>
      </c>
      <c r="D611" s="3" t="s">
        <v>462</v>
      </c>
      <c r="E611" s="8">
        <v>1</v>
      </c>
      <c r="F611" s="2">
        <v>0.1</v>
      </c>
    </row>
    <row r="612" spans="3:6" x14ac:dyDescent="0.25">
      <c r="C612" s="10">
        <v>13</v>
      </c>
      <c r="D612" s="3" t="s">
        <v>463</v>
      </c>
      <c r="E612" s="8">
        <v>2</v>
      </c>
      <c r="F612" s="2">
        <v>0.2</v>
      </c>
    </row>
    <row r="613" spans="3:6" x14ac:dyDescent="0.25">
      <c r="C613" s="10">
        <v>14</v>
      </c>
      <c r="D613" s="3" t="s">
        <v>464</v>
      </c>
      <c r="E613" s="8">
        <v>3</v>
      </c>
      <c r="F613" s="2">
        <v>0.3</v>
      </c>
    </row>
    <row r="614" spans="3:6" x14ac:dyDescent="0.25">
      <c r="C614" s="10">
        <v>15</v>
      </c>
      <c r="D614" s="3" t="s">
        <v>465</v>
      </c>
      <c r="E614" s="8">
        <v>4</v>
      </c>
      <c r="F614" s="2">
        <v>0.4</v>
      </c>
    </row>
    <row r="615" spans="3:6" x14ac:dyDescent="0.25">
      <c r="C615" s="10">
        <v>16</v>
      </c>
      <c r="D615" s="3" t="s">
        <v>466</v>
      </c>
      <c r="E615" s="8">
        <v>1</v>
      </c>
      <c r="F615" s="2">
        <v>0.1</v>
      </c>
    </row>
    <row r="616" spans="3:6" x14ac:dyDescent="0.25">
      <c r="C616" s="10">
        <v>17</v>
      </c>
      <c r="D616" s="3" t="s">
        <v>467</v>
      </c>
      <c r="E616" s="8">
        <v>1</v>
      </c>
      <c r="F616" s="2">
        <v>0.1</v>
      </c>
    </row>
    <row r="617" spans="3:6" x14ac:dyDescent="0.25">
      <c r="C617" s="10">
        <v>18</v>
      </c>
      <c r="D617" s="3" t="s">
        <v>468</v>
      </c>
      <c r="E617" s="8">
        <v>1</v>
      </c>
      <c r="F617" s="2">
        <v>0.1</v>
      </c>
    </row>
    <row r="618" spans="3:6" x14ac:dyDescent="0.25">
      <c r="C618" s="10">
        <v>19</v>
      </c>
      <c r="D618" s="3" t="s">
        <v>469</v>
      </c>
      <c r="E618" s="8">
        <v>1</v>
      </c>
      <c r="F618" s="2">
        <v>0.1</v>
      </c>
    </row>
    <row r="619" spans="3:6" x14ac:dyDescent="0.25">
      <c r="C619" s="10">
        <v>20</v>
      </c>
      <c r="D619" s="3" t="s">
        <v>470</v>
      </c>
      <c r="E619" s="8">
        <v>1</v>
      </c>
      <c r="F619" s="2">
        <v>0.1</v>
      </c>
    </row>
    <row r="620" spans="3:6" x14ac:dyDescent="0.25">
      <c r="C620" s="10">
        <v>21</v>
      </c>
      <c r="D620" s="3" t="s">
        <v>187</v>
      </c>
      <c r="E620" s="8">
        <v>7</v>
      </c>
      <c r="F620" s="2">
        <v>0.7</v>
      </c>
    </row>
    <row r="621" spans="3:6" x14ac:dyDescent="0.25">
      <c r="C621" s="10">
        <v>22</v>
      </c>
      <c r="D621" s="3" t="s">
        <v>471</v>
      </c>
      <c r="E621" s="8">
        <v>1</v>
      </c>
      <c r="F621" s="2">
        <v>0.1</v>
      </c>
    </row>
    <row r="622" spans="3:6" x14ac:dyDescent="0.25">
      <c r="C622" s="10">
        <v>23</v>
      </c>
      <c r="D622" s="3" t="s">
        <v>472</v>
      </c>
      <c r="E622" s="8">
        <v>35</v>
      </c>
      <c r="F622" s="2">
        <v>3.3</v>
      </c>
    </row>
    <row r="623" spans="3:6" x14ac:dyDescent="0.25">
      <c r="C623" s="10">
        <v>24</v>
      </c>
      <c r="D623" s="3" t="s">
        <v>473</v>
      </c>
      <c r="E623" s="8">
        <v>5</v>
      </c>
      <c r="F623" s="2">
        <v>0.5</v>
      </c>
    </row>
    <row r="624" spans="3:6" x14ac:dyDescent="0.25">
      <c r="C624" s="10">
        <v>25</v>
      </c>
      <c r="D624" s="3" t="s">
        <v>474</v>
      </c>
      <c r="E624" s="8">
        <v>1</v>
      </c>
      <c r="F624" s="2">
        <v>0.1</v>
      </c>
    </row>
    <row r="625" spans="3:6" x14ac:dyDescent="0.25">
      <c r="C625" s="10">
        <v>26</v>
      </c>
      <c r="D625" s="3" t="s">
        <v>475</v>
      </c>
      <c r="E625" s="8">
        <v>4</v>
      </c>
      <c r="F625" s="2">
        <v>0.4</v>
      </c>
    </row>
    <row r="626" spans="3:6" x14ac:dyDescent="0.25">
      <c r="C626" s="10">
        <v>27</v>
      </c>
      <c r="D626" s="3" t="s">
        <v>476</v>
      </c>
      <c r="E626" s="8">
        <v>1</v>
      </c>
      <c r="F626" s="2">
        <v>0.1</v>
      </c>
    </row>
    <row r="627" spans="3:6" x14ac:dyDescent="0.25">
      <c r="C627" s="10">
        <v>28</v>
      </c>
      <c r="D627" s="3" t="s">
        <v>477</v>
      </c>
      <c r="E627" s="8">
        <v>1</v>
      </c>
      <c r="F627" s="2">
        <v>0.1</v>
      </c>
    </row>
    <row r="628" spans="3:6" x14ac:dyDescent="0.25">
      <c r="C628" s="10">
        <v>29</v>
      </c>
      <c r="D628" s="3" t="s">
        <v>478</v>
      </c>
      <c r="E628" s="8">
        <v>3</v>
      </c>
      <c r="F628" s="2">
        <v>0.3</v>
      </c>
    </row>
    <row r="629" spans="3:6" x14ac:dyDescent="0.25">
      <c r="C629" s="10">
        <v>30</v>
      </c>
      <c r="D629" s="3" t="s">
        <v>479</v>
      </c>
      <c r="E629" s="8">
        <v>2</v>
      </c>
      <c r="F629" s="2">
        <v>0.2</v>
      </c>
    </row>
    <row r="630" spans="3:6" x14ac:dyDescent="0.25">
      <c r="C630" s="10">
        <v>31</v>
      </c>
      <c r="D630" s="3" t="s">
        <v>221</v>
      </c>
      <c r="E630" s="8">
        <v>1</v>
      </c>
      <c r="F630" s="2">
        <v>0.1</v>
      </c>
    </row>
    <row r="631" spans="3:6" x14ac:dyDescent="0.25">
      <c r="C631" s="10">
        <v>32</v>
      </c>
      <c r="D631" s="3" t="s">
        <v>480</v>
      </c>
      <c r="E631" s="8">
        <v>2</v>
      </c>
      <c r="F631" s="2">
        <v>0.2</v>
      </c>
    </row>
    <row r="632" spans="3:6" x14ac:dyDescent="0.25">
      <c r="C632" s="10">
        <v>33</v>
      </c>
      <c r="D632" s="3" t="s">
        <v>481</v>
      </c>
      <c r="E632" s="8">
        <v>3</v>
      </c>
      <c r="F632" s="2">
        <v>0.3</v>
      </c>
    </row>
    <row r="633" spans="3:6" x14ac:dyDescent="0.25">
      <c r="C633" s="10">
        <v>34</v>
      </c>
      <c r="D633" s="3" t="s">
        <v>482</v>
      </c>
      <c r="E633" s="8">
        <v>3</v>
      </c>
      <c r="F633" s="2">
        <v>0.3</v>
      </c>
    </row>
    <row r="634" spans="3:6" x14ac:dyDescent="0.25">
      <c r="C634" s="10">
        <v>35</v>
      </c>
      <c r="D634" s="3" t="s">
        <v>88</v>
      </c>
      <c r="E634" s="8">
        <v>43</v>
      </c>
      <c r="F634" s="2">
        <v>4</v>
      </c>
    </row>
    <row r="635" spans="3:6" x14ac:dyDescent="0.25">
      <c r="C635" s="10">
        <v>36</v>
      </c>
      <c r="D635" s="3" t="s">
        <v>84</v>
      </c>
      <c r="E635" s="8">
        <v>130</v>
      </c>
      <c r="F635" s="2">
        <v>12.2</v>
      </c>
    </row>
    <row r="636" spans="3:6" x14ac:dyDescent="0.25">
      <c r="C636" s="10">
        <v>37</v>
      </c>
      <c r="D636" s="3" t="s">
        <v>91</v>
      </c>
      <c r="E636" s="8">
        <v>43</v>
      </c>
      <c r="F636" s="2">
        <v>4</v>
      </c>
    </row>
    <row r="637" spans="3:6" x14ac:dyDescent="0.25">
      <c r="C637" s="10">
        <v>38</v>
      </c>
      <c r="D637" s="3" t="s">
        <v>483</v>
      </c>
      <c r="E637" s="8">
        <v>37</v>
      </c>
      <c r="F637" s="2">
        <v>3.5</v>
      </c>
    </row>
    <row r="638" spans="3:6" x14ac:dyDescent="0.25">
      <c r="C638" s="10">
        <v>39</v>
      </c>
      <c r="D638" s="3" t="s">
        <v>93</v>
      </c>
      <c r="E638" s="8">
        <v>7</v>
      </c>
      <c r="F638" s="2">
        <v>0.7</v>
      </c>
    </row>
    <row r="639" spans="3:6" x14ac:dyDescent="0.25">
      <c r="C639" s="10">
        <v>40</v>
      </c>
      <c r="D639" s="3" t="s">
        <v>100</v>
      </c>
      <c r="E639" s="8">
        <v>10</v>
      </c>
      <c r="F639" s="2">
        <v>0.9</v>
      </c>
    </row>
    <row r="640" spans="3:6" x14ac:dyDescent="0.25">
      <c r="C640" s="10">
        <v>41</v>
      </c>
      <c r="D640" s="3" t="s">
        <v>484</v>
      </c>
      <c r="E640" s="8">
        <v>17</v>
      </c>
      <c r="F640" s="2">
        <v>1.6</v>
      </c>
    </row>
    <row r="641" spans="3:6" x14ac:dyDescent="0.25">
      <c r="C641" s="10">
        <v>42</v>
      </c>
      <c r="D641" s="3" t="s">
        <v>87</v>
      </c>
      <c r="E641" s="8">
        <v>3</v>
      </c>
      <c r="F641" s="2">
        <v>0.3</v>
      </c>
    </row>
    <row r="642" spans="3:6" x14ac:dyDescent="0.25">
      <c r="C642" s="10">
        <v>43</v>
      </c>
      <c r="D642" s="3" t="s">
        <v>89</v>
      </c>
      <c r="E642" s="8">
        <v>4</v>
      </c>
      <c r="F642" s="2">
        <v>0.4</v>
      </c>
    </row>
    <row r="643" spans="3:6" x14ac:dyDescent="0.25">
      <c r="C643" s="10">
        <v>44</v>
      </c>
      <c r="D643" s="3" t="s">
        <v>98</v>
      </c>
      <c r="E643" s="8">
        <v>2</v>
      </c>
      <c r="F643" s="2">
        <v>0.2</v>
      </c>
    </row>
    <row r="644" spans="3:6" x14ac:dyDescent="0.25">
      <c r="C644" s="10">
        <v>45</v>
      </c>
      <c r="D644" s="3" t="s">
        <v>104</v>
      </c>
      <c r="E644" s="8">
        <v>1</v>
      </c>
      <c r="F644" s="2">
        <v>0.1</v>
      </c>
    </row>
    <row r="645" spans="3:6" x14ac:dyDescent="0.25">
      <c r="C645" s="10">
        <v>46</v>
      </c>
      <c r="D645" s="3" t="s">
        <v>95</v>
      </c>
      <c r="E645" s="8">
        <v>2</v>
      </c>
      <c r="F645" s="2">
        <v>0.2</v>
      </c>
    </row>
    <row r="646" spans="3:6" x14ac:dyDescent="0.25">
      <c r="C646" s="10">
        <v>47</v>
      </c>
      <c r="D646" s="3" t="s">
        <v>85</v>
      </c>
      <c r="E646" s="8">
        <v>1</v>
      </c>
      <c r="F646" s="2">
        <v>0.1</v>
      </c>
    </row>
    <row r="647" spans="3:6" x14ac:dyDescent="0.25">
      <c r="C647" s="10">
        <v>48</v>
      </c>
      <c r="D647" s="3" t="s">
        <v>123</v>
      </c>
      <c r="E647" s="8">
        <v>356</v>
      </c>
      <c r="F647" s="2">
        <v>33.5</v>
      </c>
    </row>
    <row r="648" spans="3:6" x14ac:dyDescent="0.25">
      <c r="C648" s="10">
        <v>49</v>
      </c>
      <c r="D648" s="3" t="s">
        <v>114</v>
      </c>
      <c r="E648" s="8">
        <v>35</v>
      </c>
      <c r="F648" s="2">
        <v>3.3</v>
      </c>
    </row>
    <row r="649" spans="3:6" x14ac:dyDescent="0.25">
      <c r="C649" s="10">
        <v>50</v>
      </c>
      <c r="D649" s="3" t="s">
        <v>126</v>
      </c>
      <c r="E649" s="8">
        <v>16</v>
      </c>
      <c r="F649" s="2">
        <v>1.5</v>
      </c>
    </row>
    <row r="650" spans="3:6" x14ac:dyDescent="0.25">
      <c r="C650" s="10">
        <v>51</v>
      </c>
      <c r="D650" s="3" t="s">
        <v>124</v>
      </c>
      <c r="E650" s="8">
        <v>42</v>
      </c>
      <c r="F650" s="2">
        <v>4</v>
      </c>
    </row>
    <row r="651" spans="3:6" x14ac:dyDescent="0.25">
      <c r="C651" s="10">
        <v>52</v>
      </c>
      <c r="D651" s="3" t="s">
        <v>485</v>
      </c>
      <c r="E651" s="8">
        <v>103</v>
      </c>
      <c r="F651" s="2">
        <v>9.6999999999999993</v>
      </c>
    </row>
    <row r="652" spans="3:6" x14ac:dyDescent="0.25">
      <c r="C652" s="10">
        <v>53</v>
      </c>
      <c r="D652" s="3" t="s">
        <v>486</v>
      </c>
      <c r="E652" s="8">
        <v>74</v>
      </c>
      <c r="F652" s="2">
        <v>7</v>
      </c>
    </row>
    <row r="653" spans="3:6" x14ac:dyDescent="0.25">
      <c r="C653" s="10">
        <v>54</v>
      </c>
      <c r="D653" s="3" t="s">
        <v>121</v>
      </c>
      <c r="E653" s="8">
        <v>13</v>
      </c>
      <c r="F653" s="2">
        <v>1.2</v>
      </c>
    </row>
    <row r="654" spans="3:6" x14ac:dyDescent="0.25">
      <c r="C654" s="10">
        <v>55</v>
      </c>
      <c r="D654" s="3" t="s">
        <v>162</v>
      </c>
      <c r="E654" s="8">
        <v>1</v>
      </c>
      <c r="F654" s="2">
        <v>0.1</v>
      </c>
    </row>
    <row r="655" spans="3:6" x14ac:dyDescent="0.25">
      <c r="C655" s="10">
        <v>56</v>
      </c>
      <c r="D655" s="3" t="s">
        <v>127</v>
      </c>
      <c r="E655" s="8">
        <v>2</v>
      </c>
      <c r="F655" s="2">
        <v>0.2</v>
      </c>
    </row>
    <row r="656" spans="3:6" x14ac:dyDescent="0.25">
      <c r="C656" s="10">
        <v>57</v>
      </c>
      <c r="D656" s="3" t="s">
        <v>180</v>
      </c>
      <c r="E656" s="8">
        <v>3</v>
      </c>
      <c r="F656" s="2">
        <v>0.3</v>
      </c>
    </row>
    <row r="657" spans="3:6" x14ac:dyDescent="0.25">
      <c r="C657" s="10">
        <v>58</v>
      </c>
      <c r="D657" s="3" t="s">
        <v>181</v>
      </c>
      <c r="E657" s="8">
        <v>5</v>
      </c>
      <c r="F657" s="2">
        <v>0.5</v>
      </c>
    </row>
    <row r="658" spans="3:6" x14ac:dyDescent="0.25">
      <c r="C658" s="10">
        <v>59</v>
      </c>
      <c r="D658" s="3" t="s">
        <v>112</v>
      </c>
      <c r="E658" s="8">
        <v>10</v>
      </c>
      <c r="F658" s="2">
        <v>0.9</v>
      </c>
    </row>
    <row r="659" spans="3:6" x14ac:dyDescent="0.25">
      <c r="C659" s="10">
        <v>60</v>
      </c>
      <c r="D659" s="3" t="s">
        <v>142</v>
      </c>
      <c r="E659" s="8">
        <v>3</v>
      </c>
      <c r="F659" s="2">
        <v>0.3</v>
      </c>
    </row>
    <row r="660" spans="3:6" x14ac:dyDescent="0.25">
      <c r="C660" s="10">
        <v>61</v>
      </c>
      <c r="D660" s="3" t="s">
        <v>144</v>
      </c>
      <c r="E660" s="8">
        <v>1</v>
      </c>
      <c r="F660" s="2">
        <v>0.1</v>
      </c>
    </row>
    <row r="661" spans="3:6" x14ac:dyDescent="0.25">
      <c r="C661" s="10">
        <v>62</v>
      </c>
      <c r="D661" s="3" t="s">
        <v>487</v>
      </c>
      <c r="E661" s="8">
        <v>1</v>
      </c>
      <c r="F661" s="2">
        <v>0.1</v>
      </c>
    </row>
    <row r="662" spans="3:6" x14ac:dyDescent="0.25">
      <c r="C662" s="10">
        <v>63</v>
      </c>
      <c r="D662" s="3" t="s">
        <v>185</v>
      </c>
      <c r="E662" s="8">
        <v>1</v>
      </c>
      <c r="F662" s="2">
        <v>0.1</v>
      </c>
    </row>
    <row r="663" spans="3:6" x14ac:dyDescent="0.25">
      <c r="C663" s="10">
        <v>64</v>
      </c>
      <c r="D663" s="3" t="s">
        <v>488</v>
      </c>
      <c r="E663" s="8">
        <v>3</v>
      </c>
      <c r="F663" s="2">
        <v>0.3</v>
      </c>
    </row>
    <row r="664" spans="3:6" x14ac:dyDescent="0.25">
      <c r="C664" s="10">
        <v>65</v>
      </c>
      <c r="D664" s="3" t="s">
        <v>489</v>
      </c>
      <c r="E664" s="8">
        <v>3</v>
      </c>
      <c r="F664" s="2">
        <v>0.3</v>
      </c>
    </row>
    <row r="665" spans="3:6" x14ac:dyDescent="0.25">
      <c r="C665" s="10">
        <v>66</v>
      </c>
      <c r="D665" s="3" t="s">
        <v>193</v>
      </c>
      <c r="E665" s="8">
        <v>1</v>
      </c>
      <c r="F665" s="2">
        <v>0.1</v>
      </c>
    </row>
    <row r="666" spans="3:6" x14ac:dyDescent="0.25">
      <c r="C666" s="10">
        <v>67</v>
      </c>
      <c r="D666" s="3" t="s">
        <v>113</v>
      </c>
      <c r="E666" s="8">
        <v>7</v>
      </c>
      <c r="F666" s="2">
        <v>0.7</v>
      </c>
    </row>
    <row r="667" spans="3:6" x14ac:dyDescent="0.25">
      <c r="C667" s="10">
        <v>68</v>
      </c>
      <c r="D667" s="3" t="s">
        <v>202</v>
      </c>
      <c r="E667" s="8">
        <v>1</v>
      </c>
      <c r="F667" s="2">
        <v>0.1</v>
      </c>
    </row>
    <row r="668" spans="3:6" x14ac:dyDescent="0.25">
      <c r="C668" s="10">
        <v>69</v>
      </c>
      <c r="D668" s="3" t="s">
        <v>490</v>
      </c>
      <c r="E668" s="8">
        <v>1</v>
      </c>
      <c r="F668" s="2">
        <v>0.1</v>
      </c>
    </row>
    <row r="669" spans="3:6" x14ac:dyDescent="0.25">
      <c r="C669" s="10">
        <v>70</v>
      </c>
      <c r="D669" s="3" t="s">
        <v>491</v>
      </c>
      <c r="E669" s="8">
        <v>3</v>
      </c>
      <c r="F669" s="2">
        <v>0.3</v>
      </c>
    </row>
    <row r="670" spans="3:6" x14ac:dyDescent="0.25">
      <c r="C670" s="10">
        <v>71</v>
      </c>
      <c r="D670" s="3" t="s">
        <v>492</v>
      </c>
      <c r="E670" s="8">
        <v>1</v>
      </c>
      <c r="F670" s="2">
        <v>0.1</v>
      </c>
    </row>
    <row r="671" spans="3:6" x14ac:dyDescent="0.25">
      <c r="C671" s="10">
        <v>72</v>
      </c>
      <c r="D671" s="3" t="s">
        <v>493</v>
      </c>
      <c r="E671" s="8">
        <v>3</v>
      </c>
      <c r="F671" s="2">
        <v>0.3</v>
      </c>
    </row>
    <row r="672" spans="3:6" x14ac:dyDescent="0.25">
      <c r="C672" s="10">
        <v>73</v>
      </c>
      <c r="D672" s="3" t="s">
        <v>220</v>
      </c>
      <c r="E672" s="8">
        <v>1</v>
      </c>
      <c r="F672" s="2">
        <v>0.1</v>
      </c>
    </row>
    <row r="673" spans="2:6" x14ac:dyDescent="0.25">
      <c r="C673" s="10">
        <v>74</v>
      </c>
      <c r="D673" s="3" t="s">
        <v>494</v>
      </c>
      <c r="E673" s="8">
        <v>1</v>
      </c>
      <c r="F673" s="2">
        <v>0.1</v>
      </c>
    </row>
    <row r="674" spans="2:6" x14ac:dyDescent="0.25">
      <c r="C674" s="10">
        <v>75</v>
      </c>
      <c r="D674" s="3" t="s">
        <v>495</v>
      </c>
      <c r="E674" s="8">
        <v>1</v>
      </c>
      <c r="F674" s="2">
        <v>0.1</v>
      </c>
    </row>
    <row r="675" spans="2:6" x14ac:dyDescent="0.25">
      <c r="C675" s="10">
        <v>76</v>
      </c>
      <c r="D675" s="3" t="s">
        <v>51</v>
      </c>
      <c r="E675" s="8">
        <v>1</v>
      </c>
      <c r="F675" s="2">
        <v>0.1</v>
      </c>
    </row>
    <row r="676" spans="2:6" x14ac:dyDescent="0.25">
      <c r="C676" s="10">
        <v>77</v>
      </c>
      <c r="D676" s="3" t="s">
        <v>227</v>
      </c>
      <c r="E676" s="8">
        <v>1</v>
      </c>
      <c r="F676" s="2">
        <v>0.1</v>
      </c>
    </row>
    <row r="677" spans="2:6" x14ac:dyDescent="0.25">
      <c r="C677" s="10"/>
      <c r="D677" s="3" t="s">
        <v>228</v>
      </c>
      <c r="E677" s="8">
        <v>2046</v>
      </c>
      <c r="F677" s="2">
        <v>192.7</v>
      </c>
    </row>
    <row r="678" spans="2:6" x14ac:dyDescent="0.25">
      <c r="C678" s="10"/>
      <c r="D678" s="3" t="s">
        <v>496</v>
      </c>
      <c r="E678" s="8">
        <v>735</v>
      </c>
      <c r="F678" s="2">
        <v>69.2</v>
      </c>
    </row>
    <row r="679" spans="2:6" x14ac:dyDescent="0.25">
      <c r="C679" s="10"/>
      <c r="D679" s="3" t="s">
        <v>497</v>
      </c>
      <c r="E679" s="8">
        <v>294</v>
      </c>
      <c r="F679" s="2">
        <v>27.7</v>
      </c>
    </row>
    <row r="680" spans="2:6" x14ac:dyDescent="0.25">
      <c r="C680" s="9"/>
      <c r="D680" s="5" t="s">
        <v>498</v>
      </c>
      <c r="E680" s="19">
        <v>581</v>
      </c>
      <c r="F680" s="20">
        <v>54.7</v>
      </c>
    </row>
    <row r="681" spans="2:6" x14ac:dyDescent="0.25">
      <c r="C681" s="17"/>
      <c r="D681" s="18" t="s">
        <v>19</v>
      </c>
      <c r="E681" s="16"/>
      <c r="F681" s="15"/>
    </row>
    <row r="683" spans="2:6" x14ac:dyDescent="0.25">
      <c r="B683" s="4" t="str">
        <f xml:space="preserve"> HYPERLINK("#'目次'!B29", "[24]")</f>
        <v>[24]</v>
      </c>
      <c r="C683" s="1" t="s">
        <v>500</v>
      </c>
    </row>
    <row r="684" spans="2:6" x14ac:dyDescent="0.25">
      <c r="B684" s="1"/>
      <c r="C684" s="1"/>
    </row>
    <row r="685" spans="2:6" x14ac:dyDescent="0.25">
      <c r="B685" s="1"/>
      <c r="C685" s="1"/>
    </row>
    <row r="686" spans="2:6" x14ac:dyDescent="0.25">
      <c r="E686" s="7" t="s">
        <v>2</v>
      </c>
      <c r="F686" s="12" t="s">
        <v>3</v>
      </c>
    </row>
    <row r="687" spans="2:6" x14ac:dyDescent="0.25">
      <c r="C687" s="6"/>
      <c r="D687" s="11" t="s">
        <v>10</v>
      </c>
      <c r="E687" s="13">
        <v>1496</v>
      </c>
      <c r="F687" s="14">
        <v>100</v>
      </c>
    </row>
    <row r="688" spans="2:6" x14ac:dyDescent="0.25">
      <c r="C688" s="10">
        <v>1</v>
      </c>
      <c r="D688" s="3" t="s">
        <v>501</v>
      </c>
      <c r="E688" s="8">
        <v>975</v>
      </c>
      <c r="F688" s="2">
        <v>65.2</v>
      </c>
    </row>
    <row r="689" spans="2:6" x14ac:dyDescent="0.25">
      <c r="C689" s="10">
        <v>2</v>
      </c>
      <c r="D689" s="3" t="s">
        <v>502</v>
      </c>
      <c r="E689" s="8">
        <v>515</v>
      </c>
      <c r="F689" s="2">
        <v>34.4</v>
      </c>
    </row>
    <row r="690" spans="2:6" x14ac:dyDescent="0.25">
      <c r="C690" s="9">
        <v>3</v>
      </c>
      <c r="D690" s="5" t="s">
        <v>227</v>
      </c>
      <c r="E690" s="19">
        <v>6</v>
      </c>
      <c r="F690" s="20">
        <v>0.4</v>
      </c>
    </row>
    <row r="691" spans="2:6" x14ac:dyDescent="0.25">
      <c r="C691" s="17"/>
      <c r="D691" s="18" t="s">
        <v>19</v>
      </c>
      <c r="E691" s="16"/>
      <c r="F691" s="15"/>
    </row>
    <row r="693" spans="2:6" x14ac:dyDescent="0.25">
      <c r="B693" s="4" t="str">
        <f xml:space="preserve"> HYPERLINK("#'目次'!B30", "[25]")</f>
        <v>[25]</v>
      </c>
      <c r="C693" s="1" t="s">
        <v>504</v>
      </c>
    </row>
    <row r="694" spans="2:6" x14ac:dyDescent="0.25">
      <c r="B694" s="1" t="s">
        <v>7</v>
      </c>
      <c r="C694" s="1" t="s">
        <v>505</v>
      </c>
    </row>
    <row r="695" spans="2:6" x14ac:dyDescent="0.25">
      <c r="B695" s="1"/>
      <c r="C695" s="1"/>
    </row>
    <row r="696" spans="2:6" x14ac:dyDescent="0.25">
      <c r="E696" s="7" t="s">
        <v>2</v>
      </c>
      <c r="F696" s="12" t="s">
        <v>3</v>
      </c>
    </row>
    <row r="697" spans="2:6" x14ac:dyDescent="0.25">
      <c r="C697" s="6"/>
      <c r="D697" s="11" t="s">
        <v>10</v>
      </c>
      <c r="E697" s="13">
        <v>975</v>
      </c>
      <c r="F697" s="14">
        <v>100</v>
      </c>
    </row>
    <row r="698" spans="2:6" x14ac:dyDescent="0.25">
      <c r="C698" s="10">
        <v>1</v>
      </c>
      <c r="D698" s="3" t="s">
        <v>506</v>
      </c>
      <c r="E698" s="8">
        <v>460</v>
      </c>
      <c r="F698" s="2">
        <v>47.2</v>
      </c>
    </row>
    <row r="699" spans="2:6" x14ac:dyDescent="0.25">
      <c r="C699" s="10">
        <v>2</v>
      </c>
      <c r="D699" s="3" t="s">
        <v>507</v>
      </c>
      <c r="E699" s="8">
        <v>135</v>
      </c>
      <c r="F699" s="2">
        <v>13.8</v>
      </c>
    </row>
    <row r="700" spans="2:6" x14ac:dyDescent="0.25">
      <c r="C700" s="10">
        <v>3</v>
      </c>
      <c r="D700" s="3" t="s">
        <v>508</v>
      </c>
      <c r="E700" s="8">
        <v>506</v>
      </c>
      <c r="F700" s="2">
        <v>51.9</v>
      </c>
    </row>
    <row r="701" spans="2:6" x14ac:dyDescent="0.25">
      <c r="C701" s="10">
        <v>4</v>
      </c>
      <c r="D701" s="3" t="s">
        <v>509</v>
      </c>
      <c r="E701" s="8">
        <v>258</v>
      </c>
      <c r="F701" s="2">
        <v>26.5</v>
      </c>
    </row>
    <row r="702" spans="2:6" x14ac:dyDescent="0.25">
      <c r="C702" s="10">
        <v>5</v>
      </c>
      <c r="D702" s="3" t="s">
        <v>510</v>
      </c>
      <c r="E702" s="8">
        <v>349</v>
      </c>
      <c r="F702" s="2">
        <v>35.799999999999997</v>
      </c>
    </row>
    <row r="703" spans="2:6" x14ac:dyDescent="0.25">
      <c r="C703" s="10">
        <v>6</v>
      </c>
      <c r="D703" s="3" t="s">
        <v>511</v>
      </c>
      <c r="E703" s="8">
        <v>64</v>
      </c>
      <c r="F703" s="2">
        <v>6.6</v>
      </c>
    </row>
    <row r="704" spans="2:6" x14ac:dyDescent="0.25">
      <c r="C704" s="10">
        <v>7</v>
      </c>
      <c r="D704" s="3" t="s">
        <v>512</v>
      </c>
      <c r="E704" s="8">
        <v>432</v>
      </c>
      <c r="F704" s="2">
        <v>44.3</v>
      </c>
    </row>
    <row r="705" spans="2:6" x14ac:dyDescent="0.25">
      <c r="C705" s="10">
        <v>8</v>
      </c>
      <c r="D705" s="3" t="s">
        <v>513</v>
      </c>
      <c r="E705" s="8">
        <v>32</v>
      </c>
      <c r="F705" s="2">
        <v>3.3</v>
      </c>
    </row>
    <row r="706" spans="2:6" x14ac:dyDescent="0.25">
      <c r="C706" s="10">
        <v>9</v>
      </c>
      <c r="D706" s="3" t="s">
        <v>514</v>
      </c>
      <c r="E706" s="8">
        <v>207</v>
      </c>
      <c r="F706" s="2">
        <v>21.2</v>
      </c>
    </row>
    <row r="707" spans="2:6" x14ac:dyDescent="0.25">
      <c r="C707" s="10">
        <v>10</v>
      </c>
      <c r="D707" s="3" t="s">
        <v>515</v>
      </c>
      <c r="E707" s="8">
        <v>4</v>
      </c>
      <c r="F707" s="2">
        <v>0.4</v>
      </c>
    </row>
    <row r="708" spans="2:6" x14ac:dyDescent="0.25">
      <c r="C708" s="10">
        <v>11</v>
      </c>
      <c r="D708" s="3" t="s">
        <v>516</v>
      </c>
      <c r="E708" s="8">
        <v>5</v>
      </c>
      <c r="F708" s="2">
        <v>0.5</v>
      </c>
    </row>
    <row r="709" spans="2:6" x14ac:dyDescent="0.25">
      <c r="C709" s="10">
        <v>12</v>
      </c>
      <c r="D709" s="3" t="s">
        <v>51</v>
      </c>
      <c r="E709" s="8">
        <v>11</v>
      </c>
      <c r="F709" s="2">
        <v>1.1000000000000001</v>
      </c>
    </row>
    <row r="710" spans="2:6" x14ac:dyDescent="0.25">
      <c r="C710" s="9">
        <v>13</v>
      </c>
      <c r="D710" s="5" t="s">
        <v>227</v>
      </c>
      <c r="E710" s="19">
        <v>0</v>
      </c>
      <c r="F710" s="26" t="s">
        <v>53</v>
      </c>
    </row>
    <row r="711" spans="2:6" x14ac:dyDescent="0.25">
      <c r="C711" s="17"/>
      <c r="D711" s="18" t="s">
        <v>19</v>
      </c>
      <c r="E711" s="16"/>
      <c r="F711" s="15"/>
    </row>
    <row r="713" spans="2:6" x14ac:dyDescent="0.25">
      <c r="B713" s="4" t="str">
        <f xml:space="preserve"> HYPERLINK("#'目次'!B31", "[26]")</f>
        <v>[26]</v>
      </c>
      <c r="C713" s="1" t="s">
        <v>518</v>
      </c>
    </row>
    <row r="714" spans="2:6" x14ac:dyDescent="0.25">
      <c r="B714" s="1"/>
      <c r="C714" s="1"/>
    </row>
    <row r="715" spans="2:6" x14ac:dyDescent="0.25">
      <c r="B715" s="1"/>
      <c r="C715" s="1"/>
    </row>
    <row r="716" spans="2:6" x14ac:dyDescent="0.25">
      <c r="E716" s="7" t="s">
        <v>2</v>
      </c>
      <c r="F716" s="12" t="s">
        <v>3</v>
      </c>
    </row>
    <row r="717" spans="2:6" x14ac:dyDescent="0.25">
      <c r="C717" s="6"/>
      <c r="D717" s="11" t="s">
        <v>10</v>
      </c>
      <c r="E717" s="13">
        <v>1496</v>
      </c>
      <c r="F717" s="14">
        <v>100</v>
      </c>
    </row>
    <row r="718" spans="2:6" x14ac:dyDescent="0.25">
      <c r="C718" s="10">
        <v>1</v>
      </c>
      <c r="D718" s="3" t="s">
        <v>519</v>
      </c>
      <c r="E718" s="8">
        <v>342</v>
      </c>
      <c r="F718" s="2">
        <v>22.9</v>
      </c>
    </row>
    <row r="719" spans="2:6" x14ac:dyDescent="0.25">
      <c r="C719" s="10">
        <v>2</v>
      </c>
      <c r="D719" s="3" t="s">
        <v>520</v>
      </c>
      <c r="E719" s="8">
        <v>110</v>
      </c>
      <c r="F719" s="2">
        <v>7.4</v>
      </c>
    </row>
    <row r="720" spans="2:6" x14ac:dyDescent="0.25">
      <c r="C720" s="10">
        <v>3</v>
      </c>
      <c r="D720" s="3" t="s">
        <v>521</v>
      </c>
      <c r="E720" s="8">
        <v>393</v>
      </c>
      <c r="F720" s="2">
        <v>26.3</v>
      </c>
    </row>
    <row r="721" spans="2:6" x14ac:dyDescent="0.25">
      <c r="C721" s="10">
        <v>4</v>
      </c>
      <c r="D721" s="3" t="s">
        <v>522</v>
      </c>
      <c r="E721" s="8">
        <v>413</v>
      </c>
      <c r="F721" s="2">
        <v>27.6</v>
      </c>
    </row>
    <row r="722" spans="2:6" x14ac:dyDescent="0.25">
      <c r="C722" s="10">
        <v>5</v>
      </c>
      <c r="D722" s="3" t="s">
        <v>523</v>
      </c>
      <c r="E722" s="8">
        <v>325</v>
      </c>
      <c r="F722" s="2">
        <v>21.7</v>
      </c>
    </row>
    <row r="723" spans="2:6" x14ac:dyDescent="0.25">
      <c r="C723" s="10">
        <v>6</v>
      </c>
      <c r="D723" s="3" t="s">
        <v>524</v>
      </c>
      <c r="E723" s="8">
        <v>18</v>
      </c>
      <c r="F723" s="2">
        <v>1.2</v>
      </c>
    </row>
    <row r="724" spans="2:6" x14ac:dyDescent="0.25">
      <c r="C724" s="10">
        <v>7</v>
      </c>
      <c r="D724" s="3" t="s">
        <v>525</v>
      </c>
      <c r="E724" s="8">
        <v>655</v>
      </c>
      <c r="F724" s="2">
        <v>43.8</v>
      </c>
    </row>
    <row r="725" spans="2:6" x14ac:dyDescent="0.25">
      <c r="C725" s="10">
        <v>8</v>
      </c>
      <c r="D725" s="3" t="s">
        <v>526</v>
      </c>
      <c r="E725" s="8">
        <v>3</v>
      </c>
      <c r="F725" s="2">
        <v>0.2</v>
      </c>
    </row>
    <row r="726" spans="2:6" x14ac:dyDescent="0.25">
      <c r="C726" s="10">
        <v>9</v>
      </c>
      <c r="D726" s="3" t="s">
        <v>527</v>
      </c>
      <c r="E726" s="8">
        <v>2</v>
      </c>
      <c r="F726" s="2">
        <v>0.1</v>
      </c>
    </row>
    <row r="727" spans="2:6" x14ac:dyDescent="0.25">
      <c r="C727" s="10">
        <v>10</v>
      </c>
      <c r="D727" s="3" t="s">
        <v>51</v>
      </c>
      <c r="E727" s="8">
        <v>4</v>
      </c>
      <c r="F727" s="2">
        <v>0.3</v>
      </c>
    </row>
    <row r="728" spans="2:6" x14ac:dyDescent="0.25">
      <c r="C728" s="9">
        <v>11</v>
      </c>
      <c r="D728" s="5" t="s">
        <v>227</v>
      </c>
      <c r="E728" s="19">
        <v>15</v>
      </c>
      <c r="F728" s="20">
        <v>1</v>
      </c>
    </row>
    <row r="729" spans="2:6" x14ac:dyDescent="0.25">
      <c r="C729" s="17"/>
      <c r="D729" s="18" t="s">
        <v>19</v>
      </c>
      <c r="E729" s="16"/>
      <c r="F729" s="15"/>
    </row>
    <row r="731" spans="2:6" x14ac:dyDescent="0.25">
      <c r="B731" s="4" t="str">
        <f xml:space="preserve"> HYPERLINK("#'目次'!B32", "[27]")</f>
        <v>[27]</v>
      </c>
      <c r="C731" s="1" t="s">
        <v>529</v>
      </c>
    </row>
    <row r="732" spans="2:6" x14ac:dyDescent="0.25">
      <c r="B732" s="1"/>
      <c r="C732" s="1"/>
    </row>
    <row r="733" spans="2:6" x14ac:dyDescent="0.25">
      <c r="B733" s="1"/>
      <c r="C733" s="1"/>
    </row>
    <row r="734" spans="2:6" x14ac:dyDescent="0.25">
      <c r="E734" s="7" t="s">
        <v>2</v>
      </c>
      <c r="F734" s="12" t="s">
        <v>3</v>
      </c>
    </row>
    <row r="735" spans="2:6" x14ac:dyDescent="0.25">
      <c r="C735" s="6"/>
      <c r="D735" s="11" t="s">
        <v>10</v>
      </c>
      <c r="E735" s="13">
        <v>1496</v>
      </c>
      <c r="F735" s="14">
        <v>100</v>
      </c>
    </row>
    <row r="736" spans="2:6" x14ac:dyDescent="0.25">
      <c r="C736" s="10">
        <v>1</v>
      </c>
      <c r="D736" s="3" t="s">
        <v>530</v>
      </c>
      <c r="E736" s="8">
        <v>273</v>
      </c>
      <c r="F736" s="2">
        <v>18.2</v>
      </c>
    </row>
    <row r="737" spans="2:6" x14ac:dyDescent="0.25">
      <c r="C737" s="10">
        <v>2</v>
      </c>
      <c r="D737" s="3" t="s">
        <v>531</v>
      </c>
      <c r="E737" s="8">
        <v>1202</v>
      </c>
      <c r="F737" s="2">
        <v>80.3</v>
      </c>
    </row>
    <row r="738" spans="2:6" x14ac:dyDescent="0.25">
      <c r="C738" s="10">
        <v>3</v>
      </c>
      <c r="D738" s="3" t="s">
        <v>532</v>
      </c>
      <c r="E738" s="8">
        <v>2</v>
      </c>
      <c r="F738" s="2">
        <v>0.1</v>
      </c>
    </row>
    <row r="739" spans="2:6" x14ac:dyDescent="0.25">
      <c r="C739" s="10">
        <v>4</v>
      </c>
      <c r="D739" s="3" t="s">
        <v>533</v>
      </c>
      <c r="E739" s="8">
        <v>17</v>
      </c>
      <c r="F739" s="2">
        <v>1.1000000000000001</v>
      </c>
    </row>
    <row r="740" spans="2:6" x14ac:dyDescent="0.25">
      <c r="C740" s="10">
        <v>5</v>
      </c>
      <c r="D740" s="3" t="s">
        <v>534</v>
      </c>
      <c r="E740" s="8">
        <v>1</v>
      </c>
      <c r="F740" s="2">
        <v>0.1</v>
      </c>
    </row>
    <row r="741" spans="2:6" x14ac:dyDescent="0.25">
      <c r="C741" s="10">
        <v>6</v>
      </c>
      <c r="D741" s="3" t="s">
        <v>535</v>
      </c>
      <c r="E741" s="8">
        <v>1</v>
      </c>
      <c r="F741" s="2">
        <v>0.1</v>
      </c>
    </row>
    <row r="742" spans="2:6" x14ac:dyDescent="0.25">
      <c r="C742" s="9">
        <v>7</v>
      </c>
      <c r="D742" s="5" t="s">
        <v>227</v>
      </c>
      <c r="E742" s="19">
        <v>0</v>
      </c>
      <c r="F742" s="26" t="s">
        <v>53</v>
      </c>
    </row>
    <row r="743" spans="2:6" x14ac:dyDescent="0.25">
      <c r="C743" s="17"/>
      <c r="D743" s="18" t="s">
        <v>19</v>
      </c>
      <c r="E743" s="16"/>
      <c r="F743" s="15"/>
    </row>
    <row r="745" spans="2:6" x14ac:dyDescent="0.25">
      <c r="B745" s="4" t="str">
        <f xml:space="preserve"> HYPERLINK("#'目次'!B33", "[28]")</f>
        <v>[28]</v>
      </c>
      <c r="C745" s="1" t="s">
        <v>537</v>
      </c>
    </row>
    <row r="746" spans="2:6" x14ac:dyDescent="0.25">
      <c r="B746" s="1"/>
      <c r="C746" s="1"/>
    </row>
    <row r="747" spans="2:6" x14ac:dyDescent="0.25">
      <c r="B747" s="1"/>
      <c r="C747" s="1"/>
    </row>
    <row r="748" spans="2:6" x14ac:dyDescent="0.25">
      <c r="E748" s="7" t="s">
        <v>2</v>
      </c>
      <c r="F748" s="12" t="s">
        <v>3</v>
      </c>
    </row>
    <row r="749" spans="2:6" x14ac:dyDescent="0.25">
      <c r="C749" s="6"/>
      <c r="D749" s="11" t="s">
        <v>10</v>
      </c>
      <c r="E749" s="13">
        <v>1496</v>
      </c>
      <c r="F749" s="14">
        <v>100</v>
      </c>
    </row>
    <row r="750" spans="2:6" x14ac:dyDescent="0.25">
      <c r="C750" s="10">
        <v>1</v>
      </c>
      <c r="D750" s="3" t="s">
        <v>538</v>
      </c>
      <c r="E750" s="8">
        <v>78</v>
      </c>
      <c r="F750" s="2">
        <v>5.2</v>
      </c>
    </row>
    <row r="751" spans="2:6" x14ac:dyDescent="0.25">
      <c r="C751" s="10">
        <v>2</v>
      </c>
      <c r="D751" s="3" t="s">
        <v>539</v>
      </c>
      <c r="E751" s="8">
        <v>43</v>
      </c>
      <c r="F751" s="2">
        <v>2.9</v>
      </c>
    </row>
    <row r="752" spans="2:6" x14ac:dyDescent="0.25">
      <c r="C752" s="10">
        <v>3</v>
      </c>
      <c r="D752" s="3" t="s">
        <v>540</v>
      </c>
      <c r="E752" s="8">
        <v>539</v>
      </c>
      <c r="F752" s="2">
        <v>36</v>
      </c>
    </row>
    <row r="753" spans="2:6" x14ac:dyDescent="0.25">
      <c r="C753" s="10">
        <v>4</v>
      </c>
      <c r="D753" s="3" t="s">
        <v>541</v>
      </c>
      <c r="E753" s="8">
        <v>84</v>
      </c>
      <c r="F753" s="2">
        <v>5.6</v>
      </c>
    </row>
    <row r="754" spans="2:6" x14ac:dyDescent="0.25">
      <c r="C754" s="10">
        <v>5</v>
      </c>
      <c r="D754" s="3" t="s">
        <v>542</v>
      </c>
      <c r="E754" s="8">
        <v>247</v>
      </c>
      <c r="F754" s="2">
        <v>16.5</v>
      </c>
    </row>
    <row r="755" spans="2:6" x14ac:dyDescent="0.25">
      <c r="C755" s="10">
        <v>6</v>
      </c>
      <c r="D755" s="3" t="s">
        <v>543</v>
      </c>
      <c r="E755" s="8">
        <v>463</v>
      </c>
      <c r="F755" s="2">
        <v>30.9</v>
      </c>
    </row>
    <row r="756" spans="2:6" x14ac:dyDescent="0.25">
      <c r="C756" s="10">
        <v>7</v>
      </c>
      <c r="D756" s="3" t="s">
        <v>544</v>
      </c>
      <c r="E756" s="8">
        <v>25</v>
      </c>
      <c r="F756" s="2">
        <v>1.7</v>
      </c>
    </row>
    <row r="757" spans="2:6" x14ac:dyDescent="0.25">
      <c r="C757" s="10">
        <v>8</v>
      </c>
      <c r="D757" s="3" t="s">
        <v>51</v>
      </c>
      <c r="E757" s="8">
        <v>9</v>
      </c>
      <c r="F757" s="2">
        <v>0.6</v>
      </c>
    </row>
    <row r="758" spans="2:6" x14ac:dyDescent="0.25">
      <c r="C758" s="10">
        <v>9</v>
      </c>
      <c r="D758" s="3" t="s">
        <v>227</v>
      </c>
      <c r="E758" s="8">
        <v>8</v>
      </c>
      <c r="F758" s="2">
        <v>0.5</v>
      </c>
    </row>
    <row r="759" spans="2:6" x14ac:dyDescent="0.25">
      <c r="C759" s="10"/>
      <c r="D759" s="3" t="s">
        <v>545</v>
      </c>
      <c r="E759" s="8">
        <v>744</v>
      </c>
      <c r="F759" s="2">
        <v>49.7</v>
      </c>
    </row>
    <row r="760" spans="2:6" x14ac:dyDescent="0.25">
      <c r="C760" s="10"/>
      <c r="D760" s="3" t="s">
        <v>546</v>
      </c>
      <c r="E760" s="8">
        <v>744</v>
      </c>
      <c r="F760" s="2">
        <v>49.7</v>
      </c>
    </row>
    <row r="761" spans="2:6" x14ac:dyDescent="0.25">
      <c r="C761" s="9"/>
      <c r="D761" s="5" t="s">
        <v>547</v>
      </c>
      <c r="E761" s="19">
        <v>623</v>
      </c>
      <c r="F761" s="20">
        <v>41.6</v>
      </c>
    </row>
    <row r="762" spans="2:6" x14ac:dyDescent="0.25">
      <c r="C762" s="17"/>
      <c r="D762" s="18" t="s">
        <v>19</v>
      </c>
      <c r="E762" s="16"/>
      <c r="F762" s="15"/>
    </row>
    <row r="764" spans="2:6" x14ac:dyDescent="0.25">
      <c r="B764" s="4" t="str">
        <f xml:space="preserve"> HYPERLINK("#'目次'!B34", "[29]")</f>
        <v>[29]</v>
      </c>
      <c r="C764" s="1" t="s">
        <v>549</v>
      </c>
    </row>
    <row r="765" spans="2:6" x14ac:dyDescent="0.25">
      <c r="B765" s="1"/>
      <c r="C765" s="1"/>
    </row>
    <row r="766" spans="2:6" x14ac:dyDescent="0.25">
      <c r="B766" s="1"/>
      <c r="C766" s="1"/>
    </row>
    <row r="767" spans="2:6" x14ac:dyDescent="0.25">
      <c r="E767" s="7" t="s">
        <v>2</v>
      </c>
      <c r="F767" s="12" t="s">
        <v>3</v>
      </c>
    </row>
    <row r="768" spans="2:6" x14ac:dyDescent="0.25">
      <c r="C768" s="6"/>
      <c r="D768" s="11" t="s">
        <v>10</v>
      </c>
      <c r="E768" s="13">
        <v>1496</v>
      </c>
      <c r="F768" s="14">
        <v>100</v>
      </c>
    </row>
    <row r="769" spans="2:6" x14ac:dyDescent="0.25">
      <c r="C769" s="10">
        <v>1</v>
      </c>
      <c r="D769" s="3" t="s">
        <v>550</v>
      </c>
      <c r="E769" s="8">
        <v>14</v>
      </c>
      <c r="F769" s="2">
        <v>0.9</v>
      </c>
    </row>
    <row r="770" spans="2:6" x14ac:dyDescent="0.25">
      <c r="C770" s="10">
        <v>2</v>
      </c>
      <c r="D770" s="3" t="s">
        <v>551</v>
      </c>
      <c r="E770" s="8">
        <v>1368</v>
      </c>
      <c r="F770" s="2">
        <v>91.4</v>
      </c>
    </row>
    <row r="771" spans="2:6" x14ac:dyDescent="0.25">
      <c r="C771" s="10">
        <v>3</v>
      </c>
      <c r="D771" s="3" t="s">
        <v>552</v>
      </c>
      <c r="E771" s="8">
        <v>8</v>
      </c>
      <c r="F771" s="2">
        <v>0.5</v>
      </c>
    </row>
    <row r="772" spans="2:6" x14ac:dyDescent="0.25">
      <c r="C772" s="10">
        <v>4</v>
      </c>
      <c r="D772" s="3" t="s">
        <v>553</v>
      </c>
      <c r="E772" s="8">
        <v>99</v>
      </c>
      <c r="F772" s="2">
        <v>6.6</v>
      </c>
    </row>
    <row r="773" spans="2:6" x14ac:dyDescent="0.25">
      <c r="C773" s="9">
        <v>5</v>
      </c>
      <c r="D773" s="5" t="s">
        <v>227</v>
      </c>
      <c r="E773" s="19">
        <v>7</v>
      </c>
      <c r="F773" s="20">
        <v>0.5</v>
      </c>
    </row>
    <row r="774" spans="2:6" x14ac:dyDescent="0.25">
      <c r="C774" s="17"/>
      <c r="D774" s="18" t="s">
        <v>19</v>
      </c>
      <c r="E774" s="16"/>
      <c r="F774" s="15"/>
    </row>
    <row r="776" spans="2:6" x14ac:dyDescent="0.25">
      <c r="B776" s="4" t="str">
        <f xml:space="preserve"> HYPERLINK("#'目次'!B35", "[30]")</f>
        <v>[30]</v>
      </c>
      <c r="C776" s="1" t="s">
        <v>555</v>
      </c>
    </row>
    <row r="777" spans="2:6" x14ac:dyDescent="0.25">
      <c r="B777" s="1"/>
      <c r="C777" s="1"/>
    </row>
    <row r="778" spans="2:6" x14ac:dyDescent="0.25">
      <c r="B778" s="1"/>
      <c r="C778" s="1"/>
    </row>
    <row r="779" spans="2:6" x14ac:dyDescent="0.25">
      <c r="E779" s="7" t="s">
        <v>2</v>
      </c>
      <c r="F779" s="12" t="s">
        <v>3</v>
      </c>
    </row>
    <row r="780" spans="2:6" x14ac:dyDescent="0.25">
      <c r="C780" s="6"/>
      <c r="D780" s="11" t="s">
        <v>10</v>
      </c>
      <c r="E780" s="13">
        <v>1496</v>
      </c>
      <c r="F780" s="14">
        <v>100</v>
      </c>
    </row>
    <row r="781" spans="2:6" x14ac:dyDescent="0.25">
      <c r="C781" s="10">
        <v>1</v>
      </c>
      <c r="D781" s="3" t="s">
        <v>556</v>
      </c>
      <c r="E781" s="8">
        <v>0</v>
      </c>
      <c r="F781" s="21" t="s">
        <v>53</v>
      </c>
    </row>
    <row r="782" spans="2:6" x14ac:dyDescent="0.25">
      <c r="C782" s="10">
        <v>2</v>
      </c>
      <c r="D782" s="3" t="s">
        <v>557</v>
      </c>
      <c r="E782" s="8">
        <v>31</v>
      </c>
      <c r="F782" s="2">
        <v>2.1</v>
      </c>
    </row>
    <row r="783" spans="2:6" x14ac:dyDescent="0.25">
      <c r="C783" s="10">
        <v>3</v>
      </c>
      <c r="D783" s="3" t="s">
        <v>558</v>
      </c>
      <c r="E783" s="8">
        <v>194</v>
      </c>
      <c r="F783" s="2">
        <v>13</v>
      </c>
    </row>
    <row r="784" spans="2:6" x14ac:dyDescent="0.25">
      <c r="C784" s="10">
        <v>4</v>
      </c>
      <c r="D784" s="3" t="s">
        <v>559</v>
      </c>
      <c r="E784" s="8">
        <v>663</v>
      </c>
      <c r="F784" s="2">
        <v>44.3</v>
      </c>
    </row>
    <row r="785" spans="2:6" x14ac:dyDescent="0.25">
      <c r="C785" s="10">
        <v>5</v>
      </c>
      <c r="D785" s="3" t="s">
        <v>560</v>
      </c>
      <c r="E785" s="8">
        <v>418</v>
      </c>
      <c r="F785" s="2">
        <v>27.9</v>
      </c>
    </row>
    <row r="786" spans="2:6" x14ac:dyDescent="0.25">
      <c r="C786" s="10">
        <v>6</v>
      </c>
      <c r="D786" s="3" t="s">
        <v>561</v>
      </c>
      <c r="E786" s="8">
        <v>109</v>
      </c>
      <c r="F786" s="2">
        <v>7.3</v>
      </c>
    </row>
    <row r="787" spans="2:6" x14ac:dyDescent="0.25">
      <c r="C787" s="10">
        <v>7</v>
      </c>
      <c r="D787" s="3" t="s">
        <v>562</v>
      </c>
      <c r="E787" s="8">
        <v>51</v>
      </c>
      <c r="F787" s="2">
        <v>3.4</v>
      </c>
    </row>
    <row r="788" spans="2:6" x14ac:dyDescent="0.25">
      <c r="C788" s="10">
        <v>8</v>
      </c>
      <c r="D788" s="3" t="s">
        <v>563</v>
      </c>
      <c r="E788" s="8">
        <v>14</v>
      </c>
      <c r="F788" s="2">
        <v>0.9</v>
      </c>
    </row>
    <row r="789" spans="2:6" x14ac:dyDescent="0.25">
      <c r="C789" s="10">
        <v>9</v>
      </c>
      <c r="D789" s="3" t="s">
        <v>564</v>
      </c>
      <c r="E789" s="8">
        <v>3</v>
      </c>
      <c r="F789" s="2">
        <v>0.2</v>
      </c>
    </row>
    <row r="790" spans="2:6" x14ac:dyDescent="0.25">
      <c r="C790" s="10">
        <v>10</v>
      </c>
      <c r="D790" s="3" t="s">
        <v>565</v>
      </c>
      <c r="E790" s="8">
        <v>0</v>
      </c>
      <c r="F790" s="21" t="s">
        <v>53</v>
      </c>
    </row>
    <row r="791" spans="2:6" x14ac:dyDescent="0.25">
      <c r="C791" s="10">
        <v>11</v>
      </c>
      <c r="D791" s="3" t="s">
        <v>566</v>
      </c>
      <c r="E791" s="8">
        <v>1</v>
      </c>
      <c r="F791" s="2">
        <v>0.1</v>
      </c>
    </row>
    <row r="792" spans="2:6" x14ac:dyDescent="0.25">
      <c r="C792" s="10">
        <v>12</v>
      </c>
      <c r="D792" s="3" t="s">
        <v>227</v>
      </c>
      <c r="E792" s="8">
        <v>12</v>
      </c>
      <c r="F792" s="2">
        <v>0.8</v>
      </c>
    </row>
    <row r="793" spans="2:6" x14ac:dyDescent="0.25">
      <c r="C793" s="10"/>
      <c r="D793" s="3" t="s">
        <v>241</v>
      </c>
      <c r="E793" s="24" t="s">
        <v>53</v>
      </c>
      <c r="F793" s="22">
        <v>1.1000000000000001</v>
      </c>
    </row>
    <row r="794" spans="2:6" x14ac:dyDescent="0.25">
      <c r="C794" s="9"/>
      <c r="D794" s="5" t="s">
        <v>567</v>
      </c>
      <c r="E794" s="23" t="s">
        <v>53</v>
      </c>
      <c r="F794" s="25">
        <v>4.4000000000000004</v>
      </c>
    </row>
    <row r="795" spans="2:6" x14ac:dyDescent="0.25">
      <c r="C795" s="17"/>
      <c r="D795" s="18" t="s">
        <v>19</v>
      </c>
      <c r="E795" s="16"/>
      <c r="F795" s="15"/>
    </row>
    <row r="797" spans="2:6" x14ac:dyDescent="0.25">
      <c r="B797" s="4" t="str">
        <f xml:space="preserve"> HYPERLINK("#'目次'!B36", "[31]")</f>
        <v>[31]</v>
      </c>
      <c r="C797" s="1" t="s">
        <v>569</v>
      </c>
    </row>
    <row r="798" spans="2:6" x14ac:dyDescent="0.25">
      <c r="B798" s="1"/>
      <c r="C798" s="1"/>
    </row>
    <row r="799" spans="2:6" x14ac:dyDescent="0.25">
      <c r="B799" s="1"/>
      <c r="C799" s="1"/>
    </row>
    <row r="800" spans="2:6" x14ac:dyDescent="0.25">
      <c r="E800" s="7" t="s">
        <v>2</v>
      </c>
      <c r="F800" s="12" t="s">
        <v>3</v>
      </c>
    </row>
    <row r="801" spans="3:6" x14ac:dyDescent="0.25">
      <c r="C801" s="6"/>
      <c r="D801" s="11" t="s">
        <v>10</v>
      </c>
      <c r="E801" s="13">
        <v>1496</v>
      </c>
      <c r="F801" s="14">
        <v>100</v>
      </c>
    </row>
    <row r="802" spans="3:6" x14ac:dyDescent="0.25">
      <c r="C802" s="10">
        <v>1</v>
      </c>
      <c r="D802" s="3" t="s">
        <v>530</v>
      </c>
      <c r="E802" s="8">
        <v>1377</v>
      </c>
      <c r="F802" s="2">
        <v>92</v>
      </c>
    </row>
    <row r="803" spans="3:6" x14ac:dyDescent="0.25">
      <c r="C803" s="10">
        <v>2</v>
      </c>
      <c r="D803" s="3" t="s">
        <v>531</v>
      </c>
      <c r="E803" s="8">
        <v>1480</v>
      </c>
      <c r="F803" s="2">
        <v>98.9</v>
      </c>
    </row>
    <row r="804" spans="3:6" x14ac:dyDescent="0.25">
      <c r="C804" s="10">
        <v>3</v>
      </c>
      <c r="D804" s="3" t="s">
        <v>532</v>
      </c>
      <c r="E804" s="8">
        <v>120</v>
      </c>
      <c r="F804" s="2">
        <v>8</v>
      </c>
    </row>
    <row r="805" spans="3:6" x14ac:dyDescent="0.25">
      <c r="C805" s="10">
        <v>4</v>
      </c>
      <c r="D805" s="3" t="s">
        <v>533</v>
      </c>
      <c r="E805" s="8">
        <v>173</v>
      </c>
      <c r="F805" s="2">
        <v>11.6</v>
      </c>
    </row>
    <row r="806" spans="3:6" x14ac:dyDescent="0.25">
      <c r="C806" s="10">
        <v>5</v>
      </c>
      <c r="D806" s="3" t="s">
        <v>535</v>
      </c>
      <c r="E806" s="8">
        <v>1250</v>
      </c>
      <c r="F806" s="2">
        <v>83.6</v>
      </c>
    </row>
    <row r="807" spans="3:6" x14ac:dyDescent="0.25">
      <c r="C807" s="10">
        <v>6</v>
      </c>
      <c r="D807" s="3" t="s">
        <v>570</v>
      </c>
      <c r="E807" s="8">
        <v>8</v>
      </c>
      <c r="F807" s="2">
        <v>0.5</v>
      </c>
    </row>
    <row r="808" spans="3:6" x14ac:dyDescent="0.25">
      <c r="C808" s="10">
        <v>7</v>
      </c>
      <c r="D808" s="3" t="s">
        <v>534</v>
      </c>
      <c r="E808" s="8">
        <v>8</v>
      </c>
      <c r="F808" s="2">
        <v>0.5</v>
      </c>
    </row>
    <row r="809" spans="3:6" x14ac:dyDescent="0.25">
      <c r="C809" s="10">
        <v>8</v>
      </c>
      <c r="D809" s="3" t="s">
        <v>571</v>
      </c>
      <c r="E809" s="8">
        <v>2</v>
      </c>
      <c r="F809" s="2">
        <v>0.1</v>
      </c>
    </row>
    <row r="810" spans="3:6" x14ac:dyDescent="0.25">
      <c r="C810" s="10">
        <v>9</v>
      </c>
      <c r="D810" s="3" t="s">
        <v>572</v>
      </c>
      <c r="E810" s="8">
        <v>8</v>
      </c>
      <c r="F810" s="2">
        <v>0.5</v>
      </c>
    </row>
    <row r="811" spans="3:6" x14ac:dyDescent="0.25">
      <c r="C811" s="10">
        <v>10</v>
      </c>
      <c r="D811" s="3" t="s">
        <v>573</v>
      </c>
      <c r="E811" s="8">
        <v>1</v>
      </c>
      <c r="F811" s="2">
        <v>0.1</v>
      </c>
    </row>
    <row r="812" spans="3:6" x14ac:dyDescent="0.25">
      <c r="C812" s="10">
        <v>11</v>
      </c>
      <c r="D812" s="3" t="s">
        <v>51</v>
      </c>
      <c r="E812" s="8">
        <v>4</v>
      </c>
      <c r="F812" s="2">
        <v>0.3</v>
      </c>
    </row>
    <row r="813" spans="3:6" x14ac:dyDescent="0.25">
      <c r="C813" s="10">
        <v>12</v>
      </c>
      <c r="D813" s="3" t="s">
        <v>227</v>
      </c>
      <c r="E813" s="8">
        <v>0</v>
      </c>
      <c r="F813" s="21" t="s">
        <v>53</v>
      </c>
    </row>
    <row r="814" spans="3:6" x14ac:dyDescent="0.25">
      <c r="C814" s="9"/>
      <c r="D814" s="5" t="s">
        <v>228</v>
      </c>
      <c r="E814" s="19">
        <v>4431</v>
      </c>
      <c r="F814" s="20">
        <v>296.2</v>
      </c>
    </row>
    <row r="815" spans="3:6" x14ac:dyDescent="0.25">
      <c r="C815" s="17"/>
      <c r="D815" s="18" t="s">
        <v>19</v>
      </c>
      <c r="E815" s="16"/>
      <c r="F815" s="15"/>
    </row>
    <row r="817" spans="2:6" x14ac:dyDescent="0.25">
      <c r="B817" s="4" t="str">
        <f xml:space="preserve"> HYPERLINK("#'目次'!B37", "[32]")</f>
        <v>[32]</v>
      </c>
      <c r="C817" s="1" t="s">
        <v>575</v>
      </c>
    </row>
    <row r="818" spans="2:6" x14ac:dyDescent="0.25">
      <c r="B818" s="1"/>
      <c r="C818" s="1"/>
    </row>
    <row r="819" spans="2:6" x14ac:dyDescent="0.25">
      <c r="B819" s="1"/>
      <c r="C819" s="1"/>
    </row>
    <row r="820" spans="2:6" x14ac:dyDescent="0.25">
      <c r="E820" s="7" t="s">
        <v>2</v>
      </c>
      <c r="F820" s="12" t="s">
        <v>3</v>
      </c>
    </row>
    <row r="821" spans="2:6" x14ac:dyDescent="0.25">
      <c r="C821" s="6"/>
      <c r="D821" s="11" t="s">
        <v>10</v>
      </c>
      <c r="E821" s="13">
        <v>1496</v>
      </c>
      <c r="F821" s="14">
        <v>100</v>
      </c>
    </row>
    <row r="822" spans="2:6" x14ac:dyDescent="0.25">
      <c r="C822" s="10">
        <v>1</v>
      </c>
      <c r="D822" s="3" t="s">
        <v>530</v>
      </c>
      <c r="E822" s="8">
        <v>1377</v>
      </c>
      <c r="F822" s="2">
        <v>92</v>
      </c>
    </row>
    <row r="823" spans="2:6" x14ac:dyDescent="0.25">
      <c r="C823" s="10">
        <v>2</v>
      </c>
      <c r="D823" s="3" t="s">
        <v>531</v>
      </c>
      <c r="E823" s="8">
        <v>1480</v>
      </c>
      <c r="F823" s="2">
        <v>98.9</v>
      </c>
    </row>
    <row r="824" spans="2:6" x14ac:dyDescent="0.25">
      <c r="C824" s="10">
        <v>3</v>
      </c>
      <c r="D824" s="3" t="s">
        <v>532</v>
      </c>
      <c r="E824" s="8">
        <v>120</v>
      </c>
      <c r="F824" s="2">
        <v>8</v>
      </c>
    </row>
    <row r="825" spans="2:6" x14ac:dyDescent="0.25">
      <c r="C825" s="10">
        <v>4</v>
      </c>
      <c r="D825" s="3" t="s">
        <v>533</v>
      </c>
      <c r="E825" s="8">
        <v>173</v>
      </c>
      <c r="F825" s="2">
        <v>11.6</v>
      </c>
    </row>
    <row r="826" spans="2:6" x14ac:dyDescent="0.25">
      <c r="C826" s="10">
        <v>5</v>
      </c>
      <c r="D826" s="3" t="s">
        <v>576</v>
      </c>
      <c r="E826" s="8">
        <v>466</v>
      </c>
      <c r="F826" s="2">
        <v>31.1</v>
      </c>
    </row>
    <row r="827" spans="2:6" x14ac:dyDescent="0.25">
      <c r="C827" s="10">
        <v>6</v>
      </c>
      <c r="D827" s="3" t="s">
        <v>577</v>
      </c>
      <c r="E827" s="8">
        <v>418</v>
      </c>
      <c r="F827" s="2">
        <v>27.9</v>
      </c>
    </row>
    <row r="828" spans="2:6" x14ac:dyDescent="0.25">
      <c r="C828" s="10">
        <v>7</v>
      </c>
      <c r="D828" s="3" t="s">
        <v>578</v>
      </c>
      <c r="E828" s="8">
        <v>403</v>
      </c>
      <c r="F828" s="2">
        <v>26.9</v>
      </c>
    </row>
    <row r="829" spans="2:6" x14ac:dyDescent="0.25">
      <c r="C829" s="10">
        <v>8</v>
      </c>
      <c r="D829" s="3" t="s">
        <v>579</v>
      </c>
      <c r="E829" s="8">
        <v>390</v>
      </c>
      <c r="F829" s="2">
        <v>26.1</v>
      </c>
    </row>
    <row r="830" spans="2:6" x14ac:dyDescent="0.25">
      <c r="C830" s="10">
        <v>9</v>
      </c>
      <c r="D830" s="3" t="s">
        <v>580</v>
      </c>
      <c r="E830" s="8">
        <v>3</v>
      </c>
      <c r="F830" s="2">
        <v>0.2</v>
      </c>
    </row>
    <row r="831" spans="2:6" x14ac:dyDescent="0.25">
      <c r="C831" s="10">
        <v>10</v>
      </c>
      <c r="D831" s="3" t="s">
        <v>570</v>
      </c>
      <c r="E831" s="8">
        <v>8</v>
      </c>
      <c r="F831" s="2">
        <v>0.5</v>
      </c>
    </row>
    <row r="832" spans="2:6" x14ac:dyDescent="0.25">
      <c r="C832" s="10">
        <v>11</v>
      </c>
      <c r="D832" s="3" t="s">
        <v>534</v>
      </c>
      <c r="E832" s="8">
        <v>8</v>
      </c>
      <c r="F832" s="2">
        <v>0.5</v>
      </c>
    </row>
    <row r="833" spans="2:6" x14ac:dyDescent="0.25">
      <c r="C833" s="10">
        <v>12</v>
      </c>
      <c r="D833" s="3" t="s">
        <v>571</v>
      </c>
      <c r="E833" s="8">
        <v>2</v>
      </c>
      <c r="F833" s="2">
        <v>0.1</v>
      </c>
    </row>
    <row r="834" spans="2:6" x14ac:dyDescent="0.25">
      <c r="C834" s="10">
        <v>13</v>
      </c>
      <c r="D834" s="3" t="s">
        <v>572</v>
      </c>
      <c r="E834" s="8">
        <v>8</v>
      </c>
      <c r="F834" s="2">
        <v>0.5</v>
      </c>
    </row>
    <row r="835" spans="2:6" x14ac:dyDescent="0.25">
      <c r="C835" s="10">
        <v>14</v>
      </c>
      <c r="D835" s="3" t="s">
        <v>573</v>
      </c>
      <c r="E835" s="8">
        <v>1</v>
      </c>
      <c r="F835" s="2">
        <v>0.1</v>
      </c>
    </row>
    <row r="836" spans="2:6" x14ac:dyDescent="0.25">
      <c r="C836" s="10">
        <v>15</v>
      </c>
      <c r="D836" s="3" t="s">
        <v>51</v>
      </c>
      <c r="E836" s="8">
        <v>4</v>
      </c>
      <c r="F836" s="2">
        <v>0.3</v>
      </c>
    </row>
    <row r="837" spans="2:6" x14ac:dyDescent="0.25">
      <c r="C837" s="9">
        <v>16</v>
      </c>
      <c r="D837" s="5" t="s">
        <v>227</v>
      </c>
      <c r="E837" s="19">
        <v>0</v>
      </c>
      <c r="F837" s="26" t="s">
        <v>53</v>
      </c>
    </row>
    <row r="838" spans="2:6" x14ac:dyDescent="0.25">
      <c r="C838" s="17"/>
      <c r="D838" s="18" t="s">
        <v>19</v>
      </c>
      <c r="E838" s="16"/>
      <c r="F838" s="15"/>
    </row>
    <row r="840" spans="2:6" x14ac:dyDescent="0.25">
      <c r="B840" s="4" t="str">
        <f xml:space="preserve"> HYPERLINK("#'目次'!B38", "[33]")</f>
        <v>[33]</v>
      </c>
      <c r="C840" s="1" t="s">
        <v>582</v>
      </c>
    </row>
    <row r="841" spans="2:6" x14ac:dyDescent="0.25">
      <c r="B841" s="1"/>
      <c r="C841" s="1"/>
    </row>
    <row r="842" spans="2:6" x14ac:dyDescent="0.25">
      <c r="B842" s="1"/>
      <c r="C842" s="1"/>
    </row>
    <row r="843" spans="2:6" x14ac:dyDescent="0.25">
      <c r="E843" s="7" t="s">
        <v>2</v>
      </c>
      <c r="F843" s="12" t="s">
        <v>3</v>
      </c>
    </row>
    <row r="844" spans="2:6" x14ac:dyDescent="0.25">
      <c r="C844" s="6"/>
      <c r="D844" s="11" t="s">
        <v>10</v>
      </c>
      <c r="E844" s="13">
        <v>1496</v>
      </c>
      <c r="F844" s="14">
        <v>100</v>
      </c>
    </row>
    <row r="845" spans="2:6" x14ac:dyDescent="0.25">
      <c r="C845" s="10">
        <v>1</v>
      </c>
      <c r="D845" s="3" t="s">
        <v>583</v>
      </c>
      <c r="E845" s="8">
        <v>1309</v>
      </c>
      <c r="F845" s="2">
        <v>87.5</v>
      </c>
    </row>
    <row r="846" spans="2:6" x14ac:dyDescent="0.25">
      <c r="C846" s="10">
        <v>2</v>
      </c>
      <c r="D846" s="3" t="s">
        <v>584</v>
      </c>
      <c r="E846" s="8">
        <v>186</v>
      </c>
      <c r="F846" s="2">
        <v>12.4</v>
      </c>
    </row>
    <row r="847" spans="2:6" x14ac:dyDescent="0.25">
      <c r="C847" s="10">
        <v>3</v>
      </c>
      <c r="D847" s="3" t="s">
        <v>51</v>
      </c>
      <c r="E847" s="8">
        <v>1</v>
      </c>
      <c r="F847" s="2">
        <v>0.1</v>
      </c>
    </row>
    <row r="848" spans="2:6" x14ac:dyDescent="0.25">
      <c r="C848" s="9">
        <v>4</v>
      </c>
      <c r="D848" s="5" t="s">
        <v>227</v>
      </c>
      <c r="E848" s="19">
        <v>0</v>
      </c>
      <c r="F848" s="26" t="s">
        <v>53</v>
      </c>
    </row>
    <row r="849" spans="2:6" x14ac:dyDescent="0.25">
      <c r="C849" s="17"/>
      <c r="D849" s="18" t="s">
        <v>19</v>
      </c>
      <c r="E849" s="16"/>
      <c r="F849" s="15"/>
    </row>
    <row r="851" spans="2:6" x14ac:dyDescent="0.25">
      <c r="B851" s="4" t="str">
        <f xml:space="preserve"> HYPERLINK("#'目次'!B39", "[34]")</f>
        <v>[34]</v>
      </c>
      <c r="C851" s="1" t="s">
        <v>586</v>
      </c>
    </row>
    <row r="852" spans="2:6" x14ac:dyDescent="0.25">
      <c r="B852" s="1" t="s">
        <v>7</v>
      </c>
      <c r="C852" s="1" t="s">
        <v>587</v>
      </c>
    </row>
    <row r="853" spans="2:6" x14ac:dyDescent="0.25">
      <c r="B853" s="1"/>
      <c r="C853" s="1"/>
    </row>
    <row r="854" spans="2:6" x14ac:dyDescent="0.25">
      <c r="E854" s="7" t="s">
        <v>2</v>
      </c>
      <c r="F854" s="12" t="s">
        <v>3</v>
      </c>
    </row>
    <row r="855" spans="2:6" x14ac:dyDescent="0.25">
      <c r="C855" s="6"/>
      <c r="D855" s="11" t="s">
        <v>10</v>
      </c>
      <c r="E855" s="13">
        <v>1250</v>
      </c>
      <c r="F855" s="14">
        <v>100</v>
      </c>
    </row>
    <row r="856" spans="2:6" x14ac:dyDescent="0.25">
      <c r="C856" s="10">
        <v>1</v>
      </c>
      <c r="D856" s="3" t="s">
        <v>576</v>
      </c>
      <c r="E856" s="8">
        <v>466</v>
      </c>
      <c r="F856" s="2">
        <v>37.299999999999997</v>
      </c>
    </row>
    <row r="857" spans="2:6" x14ac:dyDescent="0.25">
      <c r="C857" s="10">
        <v>2</v>
      </c>
      <c r="D857" s="3" t="s">
        <v>577</v>
      </c>
      <c r="E857" s="8">
        <v>418</v>
      </c>
      <c r="F857" s="2">
        <v>33.4</v>
      </c>
    </row>
    <row r="858" spans="2:6" x14ac:dyDescent="0.25">
      <c r="C858" s="10">
        <v>3</v>
      </c>
      <c r="D858" s="3" t="s">
        <v>578</v>
      </c>
      <c r="E858" s="8">
        <v>403</v>
      </c>
      <c r="F858" s="2">
        <v>32.200000000000003</v>
      </c>
    </row>
    <row r="859" spans="2:6" x14ac:dyDescent="0.25">
      <c r="C859" s="10">
        <v>4</v>
      </c>
      <c r="D859" s="3" t="s">
        <v>579</v>
      </c>
      <c r="E859" s="8">
        <v>390</v>
      </c>
      <c r="F859" s="2">
        <v>31.2</v>
      </c>
    </row>
    <row r="860" spans="2:6" x14ac:dyDescent="0.25">
      <c r="C860" s="9">
        <v>5</v>
      </c>
      <c r="D860" s="5" t="s">
        <v>227</v>
      </c>
      <c r="E860" s="19">
        <v>3</v>
      </c>
      <c r="F860" s="20">
        <v>0.2</v>
      </c>
    </row>
    <row r="861" spans="2:6" x14ac:dyDescent="0.25">
      <c r="C861" s="17"/>
      <c r="D861" s="18" t="s">
        <v>19</v>
      </c>
      <c r="E861" s="16"/>
      <c r="F861" s="15"/>
    </row>
    <row r="863" spans="2:6" x14ac:dyDescent="0.25">
      <c r="B863" s="4" t="str">
        <f xml:space="preserve"> HYPERLINK("#'目次'!B40", "[35]")</f>
        <v>[35]</v>
      </c>
      <c r="C863" s="1" t="s">
        <v>589</v>
      </c>
    </row>
    <row r="864" spans="2:6" x14ac:dyDescent="0.25">
      <c r="B864" s="1" t="s">
        <v>7</v>
      </c>
      <c r="C864" s="1" t="s">
        <v>590</v>
      </c>
    </row>
    <row r="865" spans="2:6" x14ac:dyDescent="0.25">
      <c r="B865" s="1"/>
      <c r="C865" s="1"/>
    </row>
    <row r="866" spans="2:6" x14ac:dyDescent="0.25">
      <c r="E866" s="7" t="s">
        <v>2</v>
      </c>
      <c r="F866" s="12" t="s">
        <v>3</v>
      </c>
    </row>
    <row r="867" spans="2:6" x14ac:dyDescent="0.25">
      <c r="C867" s="6"/>
      <c r="D867" s="11" t="s">
        <v>10</v>
      </c>
      <c r="E867" s="13">
        <v>466</v>
      </c>
      <c r="F867" s="14">
        <v>100</v>
      </c>
    </row>
    <row r="868" spans="2:6" x14ac:dyDescent="0.25">
      <c r="C868" s="10">
        <v>1</v>
      </c>
      <c r="D868" s="3" t="s">
        <v>556</v>
      </c>
      <c r="E868" s="8">
        <v>397</v>
      </c>
      <c r="F868" s="2">
        <v>85.2</v>
      </c>
    </row>
    <row r="869" spans="2:6" x14ac:dyDescent="0.25">
      <c r="C869" s="10">
        <v>2</v>
      </c>
      <c r="D869" s="3" t="s">
        <v>557</v>
      </c>
      <c r="E869" s="8">
        <v>60</v>
      </c>
      <c r="F869" s="2">
        <v>12.9</v>
      </c>
    </row>
    <row r="870" spans="2:6" x14ac:dyDescent="0.25">
      <c r="C870" s="10">
        <v>3</v>
      </c>
      <c r="D870" s="3" t="s">
        <v>558</v>
      </c>
      <c r="E870" s="8">
        <v>8</v>
      </c>
      <c r="F870" s="2">
        <v>1.7</v>
      </c>
    </row>
    <row r="871" spans="2:6" x14ac:dyDescent="0.25">
      <c r="C871" s="10">
        <v>4</v>
      </c>
      <c r="D871" s="3" t="s">
        <v>559</v>
      </c>
      <c r="E871" s="8">
        <v>0</v>
      </c>
      <c r="F871" s="21" t="s">
        <v>53</v>
      </c>
    </row>
    <row r="872" spans="2:6" x14ac:dyDescent="0.25">
      <c r="C872" s="10">
        <v>5</v>
      </c>
      <c r="D872" s="3" t="s">
        <v>591</v>
      </c>
      <c r="E872" s="8">
        <v>0</v>
      </c>
      <c r="F872" s="21" t="s">
        <v>53</v>
      </c>
    </row>
    <row r="873" spans="2:6" x14ac:dyDescent="0.25">
      <c r="C873" s="10">
        <v>6</v>
      </c>
      <c r="D873" s="3" t="s">
        <v>227</v>
      </c>
      <c r="E873" s="8">
        <v>1</v>
      </c>
      <c r="F873" s="2">
        <v>0.2</v>
      </c>
    </row>
    <row r="874" spans="2:6" x14ac:dyDescent="0.25">
      <c r="C874" s="10"/>
      <c r="D874" s="3" t="s">
        <v>567</v>
      </c>
      <c r="E874" s="24" t="s">
        <v>53</v>
      </c>
      <c r="F874" s="22">
        <v>1.2</v>
      </c>
    </row>
    <row r="875" spans="2:6" x14ac:dyDescent="0.25">
      <c r="C875" s="9"/>
      <c r="D875" s="5" t="s">
        <v>241</v>
      </c>
      <c r="E875" s="23" t="s">
        <v>53</v>
      </c>
      <c r="F875" s="25">
        <v>0.4</v>
      </c>
    </row>
    <row r="876" spans="2:6" x14ac:dyDescent="0.25">
      <c r="C876" s="17"/>
      <c r="D876" s="18" t="s">
        <v>19</v>
      </c>
      <c r="E876" s="16"/>
      <c r="F876" s="15"/>
    </row>
    <row r="878" spans="2:6" x14ac:dyDescent="0.25">
      <c r="B878" s="4" t="str">
        <f xml:space="preserve"> HYPERLINK("#'目次'!B41", "[36]")</f>
        <v>[36]</v>
      </c>
      <c r="C878" s="1" t="s">
        <v>593</v>
      </c>
    </row>
    <row r="879" spans="2:6" x14ac:dyDescent="0.25">
      <c r="B879" s="1" t="s">
        <v>7</v>
      </c>
      <c r="C879" s="1" t="s">
        <v>594</v>
      </c>
    </row>
    <row r="880" spans="2:6" x14ac:dyDescent="0.25">
      <c r="B880" s="1"/>
      <c r="C880" s="1"/>
    </row>
    <row r="881" spans="2:6" x14ac:dyDescent="0.25">
      <c r="E881" s="7" t="s">
        <v>2</v>
      </c>
      <c r="F881" s="12" t="s">
        <v>3</v>
      </c>
    </row>
    <row r="882" spans="2:6" x14ac:dyDescent="0.25">
      <c r="C882" s="6"/>
      <c r="D882" s="11" t="s">
        <v>10</v>
      </c>
      <c r="E882" s="13">
        <v>418</v>
      </c>
      <c r="F882" s="14">
        <v>100</v>
      </c>
    </row>
    <row r="883" spans="2:6" x14ac:dyDescent="0.25">
      <c r="C883" s="10">
        <v>1</v>
      </c>
      <c r="D883" s="3" t="s">
        <v>556</v>
      </c>
      <c r="E883" s="8">
        <v>367</v>
      </c>
      <c r="F883" s="2">
        <v>87.8</v>
      </c>
    </row>
    <row r="884" spans="2:6" x14ac:dyDescent="0.25">
      <c r="C884" s="10">
        <v>2</v>
      </c>
      <c r="D884" s="3" t="s">
        <v>557</v>
      </c>
      <c r="E884" s="8">
        <v>48</v>
      </c>
      <c r="F884" s="2">
        <v>11.5</v>
      </c>
    </row>
    <row r="885" spans="2:6" x14ac:dyDescent="0.25">
      <c r="C885" s="10">
        <v>3</v>
      </c>
      <c r="D885" s="3" t="s">
        <v>558</v>
      </c>
      <c r="E885" s="8">
        <v>3</v>
      </c>
      <c r="F885" s="2">
        <v>0.7</v>
      </c>
    </row>
    <row r="886" spans="2:6" x14ac:dyDescent="0.25">
      <c r="C886" s="10">
        <v>4</v>
      </c>
      <c r="D886" s="3" t="s">
        <v>559</v>
      </c>
      <c r="E886" s="8">
        <v>0</v>
      </c>
      <c r="F886" s="21" t="s">
        <v>53</v>
      </c>
    </row>
    <row r="887" spans="2:6" x14ac:dyDescent="0.25">
      <c r="C887" s="10">
        <v>5</v>
      </c>
      <c r="D887" s="3" t="s">
        <v>591</v>
      </c>
      <c r="E887" s="8">
        <v>0</v>
      </c>
      <c r="F887" s="21" t="s">
        <v>53</v>
      </c>
    </row>
    <row r="888" spans="2:6" x14ac:dyDescent="0.25">
      <c r="C888" s="10">
        <v>6</v>
      </c>
      <c r="D888" s="3" t="s">
        <v>227</v>
      </c>
      <c r="E888" s="8">
        <v>0</v>
      </c>
      <c r="F888" s="21" t="s">
        <v>53</v>
      </c>
    </row>
    <row r="889" spans="2:6" x14ac:dyDescent="0.25">
      <c r="C889" s="10"/>
      <c r="D889" s="3" t="s">
        <v>567</v>
      </c>
      <c r="E889" s="24" t="s">
        <v>53</v>
      </c>
      <c r="F889" s="22">
        <v>1.1000000000000001</v>
      </c>
    </row>
    <row r="890" spans="2:6" x14ac:dyDescent="0.25">
      <c r="C890" s="9"/>
      <c r="D890" s="5" t="s">
        <v>241</v>
      </c>
      <c r="E890" s="23" t="s">
        <v>53</v>
      </c>
      <c r="F890" s="25">
        <v>0.4</v>
      </c>
    </row>
    <row r="891" spans="2:6" x14ac:dyDescent="0.25">
      <c r="C891" s="17"/>
      <c r="D891" s="18" t="s">
        <v>19</v>
      </c>
      <c r="E891" s="16"/>
      <c r="F891" s="15"/>
    </row>
    <row r="893" spans="2:6" x14ac:dyDescent="0.25">
      <c r="B893" s="4" t="str">
        <f xml:space="preserve"> HYPERLINK("#'目次'!B42", "[37]")</f>
        <v>[37]</v>
      </c>
      <c r="C893" s="1" t="s">
        <v>596</v>
      </c>
    </row>
    <row r="894" spans="2:6" x14ac:dyDescent="0.25">
      <c r="B894" s="1" t="s">
        <v>7</v>
      </c>
      <c r="C894" s="1" t="s">
        <v>597</v>
      </c>
    </row>
    <row r="895" spans="2:6" x14ac:dyDescent="0.25">
      <c r="B895" s="1"/>
      <c r="C895" s="1"/>
    </row>
    <row r="896" spans="2:6" x14ac:dyDescent="0.25">
      <c r="E896" s="7" t="s">
        <v>2</v>
      </c>
      <c r="F896" s="12" t="s">
        <v>3</v>
      </c>
    </row>
    <row r="897" spans="2:6" x14ac:dyDescent="0.25">
      <c r="C897" s="6"/>
      <c r="D897" s="11" t="s">
        <v>10</v>
      </c>
      <c r="E897" s="13">
        <v>403</v>
      </c>
      <c r="F897" s="14">
        <v>100</v>
      </c>
    </row>
    <row r="898" spans="2:6" x14ac:dyDescent="0.25">
      <c r="C898" s="10">
        <v>1</v>
      </c>
      <c r="D898" s="3" t="s">
        <v>556</v>
      </c>
      <c r="E898" s="8">
        <v>368</v>
      </c>
      <c r="F898" s="2">
        <v>91.3</v>
      </c>
    </row>
    <row r="899" spans="2:6" x14ac:dyDescent="0.25">
      <c r="C899" s="10">
        <v>2</v>
      </c>
      <c r="D899" s="3" t="s">
        <v>557</v>
      </c>
      <c r="E899" s="8">
        <v>32</v>
      </c>
      <c r="F899" s="2">
        <v>7.9</v>
      </c>
    </row>
    <row r="900" spans="2:6" x14ac:dyDescent="0.25">
      <c r="C900" s="10">
        <v>3</v>
      </c>
      <c r="D900" s="3" t="s">
        <v>558</v>
      </c>
      <c r="E900" s="8">
        <v>1</v>
      </c>
      <c r="F900" s="2">
        <v>0.2</v>
      </c>
    </row>
    <row r="901" spans="2:6" x14ac:dyDescent="0.25">
      <c r="C901" s="10">
        <v>4</v>
      </c>
      <c r="D901" s="3" t="s">
        <v>559</v>
      </c>
      <c r="E901" s="8">
        <v>2</v>
      </c>
      <c r="F901" s="2">
        <v>0.5</v>
      </c>
    </row>
    <row r="902" spans="2:6" x14ac:dyDescent="0.25">
      <c r="C902" s="10">
        <v>5</v>
      </c>
      <c r="D902" s="3" t="s">
        <v>591</v>
      </c>
      <c r="E902" s="8">
        <v>0</v>
      </c>
      <c r="F902" s="21" t="s">
        <v>53</v>
      </c>
    </row>
    <row r="903" spans="2:6" x14ac:dyDescent="0.25">
      <c r="C903" s="10">
        <v>6</v>
      </c>
      <c r="D903" s="3" t="s">
        <v>227</v>
      </c>
      <c r="E903" s="8">
        <v>0</v>
      </c>
      <c r="F903" s="21" t="s">
        <v>53</v>
      </c>
    </row>
    <row r="904" spans="2:6" x14ac:dyDescent="0.25">
      <c r="C904" s="10"/>
      <c r="D904" s="3" t="s">
        <v>567</v>
      </c>
      <c r="E904" s="24" t="s">
        <v>53</v>
      </c>
      <c r="F904" s="22">
        <v>1.1000000000000001</v>
      </c>
    </row>
    <row r="905" spans="2:6" x14ac:dyDescent="0.25">
      <c r="C905" s="9"/>
      <c r="D905" s="5" t="s">
        <v>241</v>
      </c>
      <c r="E905" s="23" t="s">
        <v>53</v>
      </c>
      <c r="F905" s="25">
        <v>0.4</v>
      </c>
    </row>
    <row r="906" spans="2:6" x14ac:dyDescent="0.25">
      <c r="C906" s="17"/>
      <c r="D906" s="18" t="s">
        <v>19</v>
      </c>
      <c r="E906" s="16"/>
      <c r="F906" s="15"/>
    </row>
    <row r="908" spans="2:6" x14ac:dyDescent="0.25">
      <c r="B908" s="4" t="str">
        <f xml:space="preserve"> HYPERLINK("#'目次'!B43", "[38]")</f>
        <v>[38]</v>
      </c>
      <c r="C908" s="1" t="s">
        <v>599</v>
      </c>
    </row>
    <row r="909" spans="2:6" x14ac:dyDescent="0.25">
      <c r="B909" s="1" t="s">
        <v>7</v>
      </c>
      <c r="C909" s="1" t="s">
        <v>600</v>
      </c>
    </row>
    <row r="910" spans="2:6" x14ac:dyDescent="0.25">
      <c r="B910" s="1"/>
      <c r="C910" s="1"/>
    </row>
    <row r="911" spans="2:6" x14ac:dyDescent="0.25">
      <c r="E911" s="7" t="s">
        <v>2</v>
      </c>
      <c r="F911" s="12" t="s">
        <v>3</v>
      </c>
    </row>
    <row r="912" spans="2:6" x14ac:dyDescent="0.25">
      <c r="C912" s="6"/>
      <c r="D912" s="11" t="s">
        <v>10</v>
      </c>
      <c r="E912" s="13">
        <v>390</v>
      </c>
      <c r="F912" s="14">
        <v>100</v>
      </c>
    </row>
    <row r="913" spans="2:6" x14ac:dyDescent="0.25">
      <c r="C913" s="10">
        <v>1</v>
      </c>
      <c r="D913" s="3" t="s">
        <v>556</v>
      </c>
      <c r="E913" s="8">
        <v>349</v>
      </c>
      <c r="F913" s="2">
        <v>89.5</v>
      </c>
    </row>
    <row r="914" spans="2:6" x14ac:dyDescent="0.25">
      <c r="C914" s="10">
        <v>2</v>
      </c>
      <c r="D914" s="3" t="s">
        <v>557</v>
      </c>
      <c r="E914" s="8">
        <v>38</v>
      </c>
      <c r="F914" s="2">
        <v>9.6999999999999993</v>
      </c>
    </row>
    <row r="915" spans="2:6" x14ac:dyDescent="0.25">
      <c r="C915" s="10">
        <v>3</v>
      </c>
      <c r="D915" s="3" t="s">
        <v>558</v>
      </c>
      <c r="E915" s="8">
        <v>3</v>
      </c>
      <c r="F915" s="2">
        <v>0.8</v>
      </c>
    </row>
    <row r="916" spans="2:6" x14ac:dyDescent="0.25">
      <c r="C916" s="10">
        <v>4</v>
      </c>
      <c r="D916" s="3" t="s">
        <v>559</v>
      </c>
      <c r="E916" s="8">
        <v>0</v>
      </c>
      <c r="F916" s="21" t="s">
        <v>53</v>
      </c>
    </row>
    <row r="917" spans="2:6" x14ac:dyDescent="0.25">
      <c r="C917" s="10">
        <v>5</v>
      </c>
      <c r="D917" s="3" t="s">
        <v>591</v>
      </c>
      <c r="E917" s="8">
        <v>0</v>
      </c>
      <c r="F917" s="21" t="s">
        <v>53</v>
      </c>
    </row>
    <row r="918" spans="2:6" x14ac:dyDescent="0.25">
      <c r="C918" s="10">
        <v>6</v>
      </c>
      <c r="D918" s="3" t="s">
        <v>227</v>
      </c>
      <c r="E918" s="8">
        <v>0</v>
      </c>
      <c r="F918" s="21" t="s">
        <v>53</v>
      </c>
    </row>
    <row r="919" spans="2:6" x14ac:dyDescent="0.25">
      <c r="C919" s="10"/>
      <c r="D919" s="3" t="s">
        <v>567</v>
      </c>
      <c r="E919" s="24" t="s">
        <v>53</v>
      </c>
      <c r="F919" s="22">
        <v>1.1000000000000001</v>
      </c>
    </row>
    <row r="920" spans="2:6" x14ac:dyDescent="0.25">
      <c r="C920" s="9"/>
      <c r="D920" s="5" t="s">
        <v>241</v>
      </c>
      <c r="E920" s="23" t="s">
        <v>53</v>
      </c>
      <c r="F920" s="25">
        <v>0.3</v>
      </c>
    </row>
    <row r="921" spans="2:6" x14ac:dyDescent="0.25">
      <c r="C921" s="17"/>
      <c r="D921" s="18" t="s">
        <v>19</v>
      </c>
      <c r="E921" s="16"/>
      <c r="F921" s="15"/>
    </row>
    <row r="923" spans="2:6" x14ac:dyDescent="0.25">
      <c r="B923" s="4" t="str">
        <f xml:space="preserve"> HYPERLINK("#'目次'!B44", "[39]")</f>
        <v>[39]</v>
      </c>
      <c r="C923" s="1" t="s">
        <v>602</v>
      </c>
    </row>
    <row r="924" spans="2:6" x14ac:dyDescent="0.25">
      <c r="B924" s="1" t="s">
        <v>7</v>
      </c>
      <c r="C924" s="1" t="s">
        <v>603</v>
      </c>
    </row>
    <row r="925" spans="2:6" x14ac:dyDescent="0.25">
      <c r="B925" s="1"/>
      <c r="C925" s="1"/>
    </row>
    <row r="926" spans="2:6" x14ac:dyDescent="0.25">
      <c r="E926" s="7" t="s">
        <v>2</v>
      </c>
      <c r="F926" s="12" t="s">
        <v>3</v>
      </c>
    </row>
    <row r="927" spans="2:6" x14ac:dyDescent="0.25">
      <c r="C927" s="6"/>
      <c r="D927" s="11" t="s">
        <v>10</v>
      </c>
      <c r="E927" s="13">
        <v>1377</v>
      </c>
      <c r="F927" s="14">
        <v>100</v>
      </c>
    </row>
    <row r="928" spans="2:6" x14ac:dyDescent="0.25">
      <c r="C928" s="10">
        <v>1</v>
      </c>
      <c r="D928" s="3" t="s">
        <v>604</v>
      </c>
      <c r="E928" s="8">
        <v>169</v>
      </c>
      <c r="F928" s="2">
        <v>12.3</v>
      </c>
    </row>
    <row r="929" spans="2:6" x14ac:dyDescent="0.25">
      <c r="C929" s="10">
        <v>2</v>
      </c>
      <c r="D929" s="3" t="s">
        <v>605</v>
      </c>
      <c r="E929" s="8">
        <v>396</v>
      </c>
      <c r="F929" s="2">
        <v>28.8</v>
      </c>
    </row>
    <row r="930" spans="2:6" x14ac:dyDescent="0.25">
      <c r="C930" s="10">
        <v>3</v>
      </c>
      <c r="D930" s="3" t="s">
        <v>606</v>
      </c>
      <c r="E930" s="8">
        <v>490</v>
      </c>
      <c r="F930" s="2">
        <v>35.6</v>
      </c>
    </row>
    <row r="931" spans="2:6" x14ac:dyDescent="0.25">
      <c r="C931" s="10">
        <v>4</v>
      </c>
      <c r="D931" s="3" t="s">
        <v>607</v>
      </c>
      <c r="E931" s="8">
        <v>295</v>
      </c>
      <c r="F931" s="2">
        <v>21.4</v>
      </c>
    </row>
    <row r="932" spans="2:6" x14ac:dyDescent="0.25">
      <c r="C932" s="10">
        <v>5</v>
      </c>
      <c r="D932" s="3" t="s">
        <v>227</v>
      </c>
      <c r="E932" s="8">
        <v>27</v>
      </c>
      <c r="F932" s="2">
        <v>2</v>
      </c>
    </row>
    <row r="933" spans="2:6" x14ac:dyDescent="0.25">
      <c r="C933" s="10"/>
      <c r="D933" s="3" t="s">
        <v>608</v>
      </c>
      <c r="E933" s="8">
        <v>565</v>
      </c>
      <c r="F933" s="2">
        <v>41</v>
      </c>
    </row>
    <row r="934" spans="2:6" x14ac:dyDescent="0.25">
      <c r="C934" s="9"/>
      <c r="D934" s="5" t="s">
        <v>609</v>
      </c>
      <c r="E934" s="19">
        <v>785</v>
      </c>
      <c r="F934" s="20">
        <v>57</v>
      </c>
    </row>
    <row r="935" spans="2:6" x14ac:dyDescent="0.25">
      <c r="C935" s="17"/>
      <c r="D935" s="18" t="s">
        <v>19</v>
      </c>
      <c r="E935" s="16"/>
      <c r="F935" s="15"/>
    </row>
    <row r="937" spans="2:6" x14ac:dyDescent="0.25">
      <c r="B937" s="4" t="str">
        <f xml:space="preserve"> HYPERLINK("#'目次'!B45", "[40]")</f>
        <v>[40]</v>
      </c>
      <c r="C937" s="1" t="s">
        <v>611</v>
      </c>
    </row>
    <row r="938" spans="2:6" x14ac:dyDescent="0.25">
      <c r="B938" s="1" t="s">
        <v>7</v>
      </c>
      <c r="C938" s="1" t="s">
        <v>612</v>
      </c>
    </row>
    <row r="939" spans="2:6" x14ac:dyDescent="0.25">
      <c r="B939" s="1"/>
      <c r="C939" s="1"/>
    </row>
    <row r="940" spans="2:6" x14ac:dyDescent="0.25">
      <c r="E940" s="7" t="s">
        <v>2</v>
      </c>
      <c r="F940" s="12" t="s">
        <v>3</v>
      </c>
    </row>
    <row r="941" spans="2:6" x14ac:dyDescent="0.25">
      <c r="C941" s="6"/>
      <c r="D941" s="11" t="s">
        <v>10</v>
      </c>
      <c r="E941" s="13">
        <v>1480</v>
      </c>
      <c r="F941" s="14">
        <v>100</v>
      </c>
    </row>
    <row r="942" spans="2:6" x14ac:dyDescent="0.25">
      <c r="C942" s="10">
        <v>1</v>
      </c>
      <c r="D942" s="3" t="s">
        <v>604</v>
      </c>
      <c r="E942" s="8">
        <v>74</v>
      </c>
      <c r="F942" s="2">
        <v>5</v>
      </c>
    </row>
    <row r="943" spans="2:6" x14ac:dyDescent="0.25">
      <c r="C943" s="10">
        <v>2</v>
      </c>
      <c r="D943" s="3" t="s">
        <v>605</v>
      </c>
      <c r="E943" s="8">
        <v>307</v>
      </c>
      <c r="F943" s="2">
        <v>20.7</v>
      </c>
    </row>
    <row r="944" spans="2:6" x14ac:dyDescent="0.25">
      <c r="C944" s="10">
        <v>3</v>
      </c>
      <c r="D944" s="3" t="s">
        <v>606</v>
      </c>
      <c r="E944" s="8">
        <v>680</v>
      </c>
      <c r="F944" s="2">
        <v>45.9</v>
      </c>
    </row>
    <row r="945" spans="2:6" x14ac:dyDescent="0.25">
      <c r="C945" s="10">
        <v>4</v>
      </c>
      <c r="D945" s="3" t="s">
        <v>607</v>
      </c>
      <c r="E945" s="8">
        <v>386</v>
      </c>
      <c r="F945" s="2">
        <v>26.1</v>
      </c>
    </row>
    <row r="946" spans="2:6" x14ac:dyDescent="0.25">
      <c r="C946" s="10">
        <v>5</v>
      </c>
      <c r="D946" s="3" t="s">
        <v>227</v>
      </c>
      <c r="E946" s="8">
        <v>33</v>
      </c>
      <c r="F946" s="2">
        <v>2.2000000000000002</v>
      </c>
    </row>
    <row r="947" spans="2:6" x14ac:dyDescent="0.25">
      <c r="C947" s="10"/>
      <c r="D947" s="3" t="s">
        <v>608</v>
      </c>
      <c r="E947" s="8">
        <v>381</v>
      </c>
      <c r="F947" s="2">
        <v>25.7</v>
      </c>
    </row>
    <row r="948" spans="2:6" x14ac:dyDescent="0.25">
      <c r="C948" s="9"/>
      <c r="D948" s="5" t="s">
        <v>609</v>
      </c>
      <c r="E948" s="19">
        <v>1066</v>
      </c>
      <c r="F948" s="20">
        <v>72</v>
      </c>
    </row>
    <row r="949" spans="2:6" x14ac:dyDescent="0.25">
      <c r="C949" s="17"/>
      <c r="D949" s="18" t="s">
        <v>19</v>
      </c>
      <c r="E949" s="16"/>
      <c r="F949" s="15"/>
    </row>
    <row r="951" spans="2:6" x14ac:dyDescent="0.25">
      <c r="B951" s="4" t="str">
        <f xml:space="preserve"> HYPERLINK("#'目次'!B46", "[41]")</f>
        <v>[41]</v>
      </c>
      <c r="C951" s="1" t="s">
        <v>614</v>
      </c>
    </row>
    <row r="952" spans="2:6" x14ac:dyDescent="0.25">
      <c r="B952" s="1"/>
      <c r="C952" s="1"/>
    </row>
    <row r="953" spans="2:6" x14ac:dyDescent="0.25">
      <c r="B953" s="1"/>
      <c r="C953" s="1"/>
    </row>
    <row r="954" spans="2:6" x14ac:dyDescent="0.25">
      <c r="E954" s="7" t="s">
        <v>2</v>
      </c>
      <c r="F954" s="12" t="s">
        <v>3</v>
      </c>
    </row>
    <row r="955" spans="2:6" x14ac:dyDescent="0.25">
      <c r="C955" s="6"/>
      <c r="D955" s="11" t="s">
        <v>10</v>
      </c>
      <c r="E955" s="13">
        <v>1496</v>
      </c>
      <c r="F955" s="14">
        <v>100</v>
      </c>
    </row>
    <row r="956" spans="2:6" x14ac:dyDescent="0.25">
      <c r="C956" s="10">
        <v>1</v>
      </c>
      <c r="D956" s="3" t="s">
        <v>615</v>
      </c>
      <c r="E956" s="8">
        <v>108</v>
      </c>
      <c r="F956" s="2">
        <v>7.2</v>
      </c>
    </row>
    <row r="957" spans="2:6" x14ac:dyDescent="0.25">
      <c r="C957" s="10">
        <v>2</v>
      </c>
      <c r="D957" s="3" t="s">
        <v>616</v>
      </c>
      <c r="E957" s="8">
        <v>80</v>
      </c>
      <c r="F957" s="2">
        <v>5.3</v>
      </c>
    </row>
    <row r="958" spans="2:6" x14ac:dyDescent="0.25">
      <c r="C958" s="10">
        <v>3</v>
      </c>
      <c r="D958" s="3" t="s">
        <v>617</v>
      </c>
      <c r="E958" s="8">
        <v>92</v>
      </c>
      <c r="F958" s="2">
        <v>6.1</v>
      </c>
    </row>
    <row r="959" spans="2:6" x14ac:dyDescent="0.25">
      <c r="C959" s="10">
        <v>4</v>
      </c>
      <c r="D959" s="3" t="s">
        <v>618</v>
      </c>
      <c r="E959" s="8">
        <v>398</v>
      </c>
      <c r="F959" s="2">
        <v>26.6</v>
      </c>
    </row>
    <row r="960" spans="2:6" x14ac:dyDescent="0.25">
      <c r="C960" s="10">
        <v>5</v>
      </c>
      <c r="D960" s="3" t="s">
        <v>619</v>
      </c>
      <c r="E960" s="8">
        <v>200</v>
      </c>
      <c r="F960" s="2">
        <v>13.4</v>
      </c>
    </row>
    <row r="961" spans="2:6" x14ac:dyDescent="0.25">
      <c r="C961" s="10">
        <v>6</v>
      </c>
      <c r="D961" s="3" t="s">
        <v>620</v>
      </c>
      <c r="E961" s="8">
        <v>36</v>
      </c>
      <c r="F961" s="2">
        <v>2.4</v>
      </c>
    </row>
    <row r="962" spans="2:6" x14ac:dyDescent="0.25">
      <c r="C962" s="10">
        <v>7</v>
      </c>
      <c r="D962" s="3" t="s">
        <v>621</v>
      </c>
      <c r="E962" s="8">
        <v>23</v>
      </c>
      <c r="F962" s="2">
        <v>1.5</v>
      </c>
    </row>
    <row r="963" spans="2:6" x14ac:dyDescent="0.25">
      <c r="C963" s="10">
        <v>8</v>
      </c>
      <c r="D963" s="3" t="s">
        <v>622</v>
      </c>
      <c r="E963" s="8">
        <v>497</v>
      </c>
      <c r="F963" s="2">
        <v>33.200000000000003</v>
      </c>
    </row>
    <row r="964" spans="2:6" x14ac:dyDescent="0.25">
      <c r="C964" s="10">
        <v>9</v>
      </c>
      <c r="D964" s="3" t="s">
        <v>623</v>
      </c>
      <c r="E964" s="8">
        <v>45</v>
      </c>
      <c r="F964" s="2">
        <v>3</v>
      </c>
    </row>
    <row r="965" spans="2:6" x14ac:dyDescent="0.25">
      <c r="C965" s="9">
        <v>10</v>
      </c>
      <c r="D965" s="5" t="s">
        <v>227</v>
      </c>
      <c r="E965" s="19">
        <v>17</v>
      </c>
      <c r="F965" s="20">
        <v>1.1000000000000001</v>
      </c>
    </row>
    <row r="966" spans="2:6" x14ac:dyDescent="0.25">
      <c r="C966" s="17"/>
      <c r="D966" s="18" t="s">
        <v>19</v>
      </c>
      <c r="E966" s="16"/>
      <c r="F966" s="15"/>
    </row>
    <row r="968" spans="2:6" x14ac:dyDescent="0.25">
      <c r="B968" s="4" t="str">
        <f xml:space="preserve"> HYPERLINK("#'目次'!B47", "[42]")</f>
        <v>[42]</v>
      </c>
      <c r="C968" s="1" t="s">
        <v>625</v>
      </c>
    </row>
    <row r="969" spans="2:6" x14ac:dyDescent="0.25">
      <c r="B969" s="1"/>
      <c r="C969" s="1"/>
    </row>
    <row r="970" spans="2:6" x14ac:dyDescent="0.25">
      <c r="B970" s="1"/>
      <c r="C970" s="1"/>
    </row>
    <row r="971" spans="2:6" x14ac:dyDescent="0.25">
      <c r="E971" s="7" t="s">
        <v>2</v>
      </c>
      <c r="F971" s="12" t="s">
        <v>3</v>
      </c>
    </row>
    <row r="972" spans="2:6" x14ac:dyDescent="0.25">
      <c r="C972" s="6"/>
      <c r="D972" s="11" t="s">
        <v>10</v>
      </c>
      <c r="E972" s="13">
        <v>1496</v>
      </c>
      <c r="F972" s="14">
        <v>100</v>
      </c>
    </row>
    <row r="973" spans="2:6" x14ac:dyDescent="0.25">
      <c r="C973" s="10">
        <v>1</v>
      </c>
      <c r="D973" s="3" t="s">
        <v>615</v>
      </c>
      <c r="E973" s="8">
        <v>82</v>
      </c>
      <c r="F973" s="2">
        <v>5.5</v>
      </c>
    </row>
    <row r="974" spans="2:6" x14ac:dyDescent="0.25">
      <c r="C974" s="10">
        <v>2</v>
      </c>
      <c r="D974" s="3" t="s">
        <v>616</v>
      </c>
      <c r="E974" s="8">
        <v>68</v>
      </c>
      <c r="F974" s="2">
        <v>4.5</v>
      </c>
    </row>
    <row r="975" spans="2:6" x14ac:dyDescent="0.25">
      <c r="C975" s="10">
        <v>3</v>
      </c>
      <c r="D975" s="3" t="s">
        <v>617</v>
      </c>
      <c r="E975" s="8">
        <v>98</v>
      </c>
      <c r="F975" s="2">
        <v>6.6</v>
      </c>
    </row>
    <row r="976" spans="2:6" x14ac:dyDescent="0.25">
      <c r="C976" s="10">
        <v>4</v>
      </c>
      <c r="D976" s="3" t="s">
        <v>618</v>
      </c>
      <c r="E976" s="8">
        <v>331</v>
      </c>
      <c r="F976" s="2">
        <v>22.1</v>
      </c>
    </row>
    <row r="977" spans="2:6" x14ac:dyDescent="0.25">
      <c r="C977" s="10">
        <v>5</v>
      </c>
      <c r="D977" s="3" t="s">
        <v>619</v>
      </c>
      <c r="E977" s="8">
        <v>232</v>
      </c>
      <c r="F977" s="2">
        <v>15.5</v>
      </c>
    </row>
    <row r="978" spans="2:6" x14ac:dyDescent="0.25">
      <c r="C978" s="10">
        <v>6</v>
      </c>
      <c r="D978" s="3" t="s">
        <v>620</v>
      </c>
      <c r="E978" s="8">
        <v>75</v>
      </c>
      <c r="F978" s="2">
        <v>5</v>
      </c>
    </row>
    <row r="979" spans="2:6" x14ac:dyDescent="0.25">
      <c r="C979" s="10">
        <v>7</v>
      </c>
      <c r="D979" s="3" t="s">
        <v>621</v>
      </c>
      <c r="E979" s="8">
        <v>57</v>
      </c>
      <c r="F979" s="2">
        <v>3.8</v>
      </c>
    </row>
    <row r="980" spans="2:6" x14ac:dyDescent="0.25">
      <c r="C980" s="10">
        <v>8</v>
      </c>
      <c r="D980" s="3" t="s">
        <v>622</v>
      </c>
      <c r="E980" s="8">
        <v>487</v>
      </c>
      <c r="F980" s="2">
        <v>32.6</v>
      </c>
    </row>
    <row r="981" spans="2:6" x14ac:dyDescent="0.25">
      <c r="C981" s="10">
        <v>9</v>
      </c>
      <c r="D981" s="3" t="s">
        <v>623</v>
      </c>
      <c r="E981" s="8">
        <v>54</v>
      </c>
      <c r="F981" s="2">
        <v>3.6</v>
      </c>
    </row>
    <row r="982" spans="2:6" x14ac:dyDescent="0.25">
      <c r="C982" s="9">
        <v>10</v>
      </c>
      <c r="D982" s="5" t="s">
        <v>227</v>
      </c>
      <c r="E982" s="19">
        <v>12</v>
      </c>
      <c r="F982" s="20">
        <v>0.8</v>
      </c>
    </row>
    <row r="983" spans="2:6" x14ac:dyDescent="0.25">
      <c r="C983" s="17"/>
      <c r="D983" s="18" t="s">
        <v>19</v>
      </c>
      <c r="E983" s="16"/>
      <c r="F983" s="15"/>
    </row>
    <row r="985" spans="2:6" x14ac:dyDescent="0.25">
      <c r="B985" s="4" t="str">
        <f xml:space="preserve"> HYPERLINK("#'目次'!B48", "[43]")</f>
        <v>[43]</v>
      </c>
      <c r="C985" s="1" t="s">
        <v>627</v>
      </c>
    </row>
    <row r="986" spans="2:6" x14ac:dyDescent="0.25">
      <c r="B986" s="1"/>
      <c r="C986" s="1"/>
    </row>
    <row r="987" spans="2:6" x14ac:dyDescent="0.25">
      <c r="B987" s="1"/>
      <c r="C987" s="1"/>
    </row>
    <row r="988" spans="2:6" x14ac:dyDescent="0.25">
      <c r="E988" s="7" t="s">
        <v>2</v>
      </c>
      <c r="F988" s="12" t="s">
        <v>3</v>
      </c>
    </row>
    <row r="989" spans="2:6" x14ac:dyDescent="0.25">
      <c r="C989" s="6"/>
      <c r="D989" s="11" t="s">
        <v>10</v>
      </c>
      <c r="E989" s="13">
        <v>1496</v>
      </c>
      <c r="F989" s="14">
        <v>100</v>
      </c>
    </row>
    <row r="990" spans="2:6" x14ac:dyDescent="0.25">
      <c r="C990" s="10">
        <v>1</v>
      </c>
      <c r="D990" s="3" t="s">
        <v>604</v>
      </c>
      <c r="E990" s="8">
        <v>271</v>
      </c>
      <c r="F990" s="2">
        <v>18.100000000000001</v>
      </c>
    </row>
    <row r="991" spans="2:6" x14ac:dyDescent="0.25">
      <c r="C991" s="10">
        <v>2</v>
      </c>
      <c r="D991" s="3" t="s">
        <v>605</v>
      </c>
      <c r="E991" s="8">
        <v>750</v>
      </c>
      <c r="F991" s="2">
        <v>50.1</v>
      </c>
    </row>
    <row r="992" spans="2:6" x14ac:dyDescent="0.25">
      <c r="C992" s="10">
        <v>3</v>
      </c>
      <c r="D992" s="3" t="s">
        <v>606</v>
      </c>
      <c r="E992" s="8">
        <v>358</v>
      </c>
      <c r="F992" s="2">
        <v>23.9</v>
      </c>
    </row>
    <row r="993" spans="2:6" x14ac:dyDescent="0.25">
      <c r="C993" s="10">
        <v>4</v>
      </c>
      <c r="D993" s="3" t="s">
        <v>607</v>
      </c>
      <c r="E993" s="8">
        <v>104</v>
      </c>
      <c r="F993" s="2">
        <v>7</v>
      </c>
    </row>
    <row r="994" spans="2:6" x14ac:dyDescent="0.25">
      <c r="C994" s="10">
        <v>5</v>
      </c>
      <c r="D994" s="3" t="s">
        <v>227</v>
      </c>
      <c r="E994" s="8">
        <v>13</v>
      </c>
      <c r="F994" s="2">
        <v>0.9</v>
      </c>
    </row>
    <row r="995" spans="2:6" x14ac:dyDescent="0.25">
      <c r="C995" s="10"/>
      <c r="D995" s="3" t="s">
        <v>608</v>
      </c>
      <c r="E995" s="8">
        <v>1021</v>
      </c>
      <c r="F995" s="2">
        <v>68.2</v>
      </c>
    </row>
    <row r="996" spans="2:6" x14ac:dyDescent="0.25">
      <c r="C996" s="9"/>
      <c r="D996" s="5" t="s">
        <v>609</v>
      </c>
      <c r="E996" s="19">
        <v>462</v>
      </c>
      <c r="F996" s="20">
        <v>30.9</v>
      </c>
    </row>
    <row r="997" spans="2:6" x14ac:dyDescent="0.25">
      <c r="C997" s="17"/>
      <c r="D997" s="18" t="s">
        <v>19</v>
      </c>
      <c r="E997" s="16"/>
      <c r="F997" s="15"/>
    </row>
    <row r="999" spans="2:6" x14ac:dyDescent="0.25">
      <c r="B999" s="4" t="str">
        <f xml:space="preserve"> HYPERLINK("#'目次'!B49", "[44]")</f>
        <v>[44]</v>
      </c>
      <c r="C999" s="1" t="s">
        <v>629</v>
      </c>
    </row>
    <row r="1000" spans="2:6" x14ac:dyDescent="0.25">
      <c r="B1000" s="1"/>
      <c r="C1000" s="1"/>
    </row>
    <row r="1001" spans="2:6" x14ac:dyDescent="0.25">
      <c r="B1001" s="1"/>
      <c r="C1001" s="1"/>
    </row>
    <row r="1002" spans="2:6" x14ac:dyDescent="0.25">
      <c r="E1002" s="7" t="s">
        <v>2</v>
      </c>
      <c r="F1002" s="12" t="s">
        <v>3</v>
      </c>
    </row>
    <row r="1003" spans="2:6" x14ac:dyDescent="0.25">
      <c r="C1003" s="6"/>
      <c r="D1003" s="11" t="s">
        <v>10</v>
      </c>
      <c r="E1003" s="13">
        <v>1496</v>
      </c>
      <c r="F1003" s="14">
        <v>100</v>
      </c>
    </row>
    <row r="1004" spans="2:6" x14ac:dyDescent="0.25">
      <c r="C1004" s="10">
        <v>1</v>
      </c>
      <c r="D1004" s="3" t="s">
        <v>604</v>
      </c>
      <c r="E1004" s="8">
        <v>130</v>
      </c>
      <c r="F1004" s="2">
        <v>8.6999999999999993</v>
      </c>
    </row>
    <row r="1005" spans="2:6" x14ac:dyDescent="0.25">
      <c r="C1005" s="10">
        <v>2</v>
      </c>
      <c r="D1005" s="3" t="s">
        <v>605</v>
      </c>
      <c r="E1005" s="8">
        <v>384</v>
      </c>
      <c r="F1005" s="2">
        <v>25.7</v>
      </c>
    </row>
    <row r="1006" spans="2:6" x14ac:dyDescent="0.25">
      <c r="C1006" s="10">
        <v>3</v>
      </c>
      <c r="D1006" s="3" t="s">
        <v>606</v>
      </c>
      <c r="E1006" s="8">
        <v>521</v>
      </c>
      <c r="F1006" s="2">
        <v>34.799999999999997</v>
      </c>
    </row>
    <row r="1007" spans="2:6" x14ac:dyDescent="0.25">
      <c r="C1007" s="10">
        <v>4</v>
      </c>
      <c r="D1007" s="3" t="s">
        <v>607</v>
      </c>
      <c r="E1007" s="8">
        <v>445</v>
      </c>
      <c r="F1007" s="2">
        <v>29.7</v>
      </c>
    </row>
    <row r="1008" spans="2:6" x14ac:dyDescent="0.25">
      <c r="C1008" s="10">
        <v>5</v>
      </c>
      <c r="D1008" s="3" t="s">
        <v>227</v>
      </c>
      <c r="E1008" s="8">
        <v>16</v>
      </c>
      <c r="F1008" s="2">
        <v>1.1000000000000001</v>
      </c>
    </row>
    <row r="1009" spans="2:6" x14ac:dyDescent="0.25">
      <c r="C1009" s="10"/>
      <c r="D1009" s="3" t="s">
        <v>608</v>
      </c>
      <c r="E1009" s="8">
        <v>514</v>
      </c>
      <c r="F1009" s="2">
        <v>34.4</v>
      </c>
    </row>
    <row r="1010" spans="2:6" x14ac:dyDescent="0.25">
      <c r="C1010" s="9"/>
      <c r="D1010" s="5" t="s">
        <v>609</v>
      </c>
      <c r="E1010" s="19">
        <v>966</v>
      </c>
      <c r="F1010" s="20">
        <v>64.599999999999994</v>
      </c>
    </row>
    <row r="1011" spans="2:6" x14ac:dyDescent="0.25">
      <c r="C1011" s="17"/>
      <c r="D1011" s="18" t="s">
        <v>19</v>
      </c>
      <c r="E1011" s="16"/>
      <c r="F1011" s="15"/>
    </row>
    <row r="1013" spans="2:6" x14ac:dyDescent="0.25">
      <c r="B1013" s="4" t="str">
        <f xml:space="preserve"> HYPERLINK("#'目次'!B50", "[45]")</f>
        <v>[45]</v>
      </c>
      <c r="C1013" s="1" t="s">
        <v>631</v>
      </c>
    </row>
    <row r="1014" spans="2:6" x14ac:dyDescent="0.25">
      <c r="B1014" s="1"/>
      <c r="C1014" s="1"/>
    </row>
    <row r="1015" spans="2:6" x14ac:dyDescent="0.25">
      <c r="B1015" s="1"/>
      <c r="C1015" s="1"/>
    </row>
    <row r="1016" spans="2:6" x14ac:dyDescent="0.25">
      <c r="E1016" s="7" t="s">
        <v>2</v>
      </c>
      <c r="F1016" s="12" t="s">
        <v>3</v>
      </c>
    </row>
    <row r="1017" spans="2:6" x14ac:dyDescent="0.25">
      <c r="C1017" s="6"/>
      <c r="D1017" s="11" t="s">
        <v>10</v>
      </c>
      <c r="E1017" s="13">
        <v>1496</v>
      </c>
      <c r="F1017" s="14">
        <v>100</v>
      </c>
    </row>
    <row r="1018" spans="2:6" x14ac:dyDescent="0.25">
      <c r="C1018" s="10">
        <v>1</v>
      </c>
      <c r="D1018" s="3" t="s">
        <v>604</v>
      </c>
      <c r="E1018" s="8">
        <v>267</v>
      </c>
      <c r="F1018" s="2">
        <v>17.8</v>
      </c>
    </row>
    <row r="1019" spans="2:6" x14ac:dyDescent="0.25">
      <c r="C1019" s="10">
        <v>2</v>
      </c>
      <c r="D1019" s="3" t="s">
        <v>605</v>
      </c>
      <c r="E1019" s="8">
        <v>657</v>
      </c>
      <c r="F1019" s="2">
        <v>43.9</v>
      </c>
    </row>
    <row r="1020" spans="2:6" x14ac:dyDescent="0.25">
      <c r="C1020" s="10">
        <v>3</v>
      </c>
      <c r="D1020" s="3" t="s">
        <v>606</v>
      </c>
      <c r="E1020" s="8">
        <v>398</v>
      </c>
      <c r="F1020" s="2">
        <v>26.6</v>
      </c>
    </row>
    <row r="1021" spans="2:6" x14ac:dyDescent="0.25">
      <c r="C1021" s="10">
        <v>4</v>
      </c>
      <c r="D1021" s="3" t="s">
        <v>607</v>
      </c>
      <c r="E1021" s="8">
        <v>159</v>
      </c>
      <c r="F1021" s="2">
        <v>10.6</v>
      </c>
    </row>
    <row r="1022" spans="2:6" x14ac:dyDescent="0.25">
      <c r="C1022" s="10">
        <v>5</v>
      </c>
      <c r="D1022" s="3" t="s">
        <v>227</v>
      </c>
      <c r="E1022" s="8">
        <v>15</v>
      </c>
      <c r="F1022" s="2">
        <v>1</v>
      </c>
    </row>
    <row r="1023" spans="2:6" x14ac:dyDescent="0.25">
      <c r="C1023" s="10"/>
      <c r="D1023" s="3" t="s">
        <v>608</v>
      </c>
      <c r="E1023" s="8">
        <v>924</v>
      </c>
      <c r="F1023" s="2">
        <v>61.8</v>
      </c>
    </row>
    <row r="1024" spans="2:6" x14ac:dyDescent="0.25">
      <c r="C1024" s="9"/>
      <c r="D1024" s="5" t="s">
        <v>609</v>
      </c>
      <c r="E1024" s="19">
        <v>557</v>
      </c>
      <c r="F1024" s="20">
        <v>37.200000000000003</v>
      </c>
    </row>
    <row r="1025" spans="2:6" x14ac:dyDescent="0.25">
      <c r="C1025" s="17"/>
      <c r="D1025" s="18" t="s">
        <v>19</v>
      </c>
      <c r="E1025" s="16"/>
      <c r="F1025" s="15"/>
    </row>
    <row r="1027" spans="2:6" x14ac:dyDescent="0.25">
      <c r="B1027" s="4" t="str">
        <f xml:space="preserve"> HYPERLINK("#'目次'!B51", "[46]")</f>
        <v>[46]</v>
      </c>
      <c r="C1027" s="1" t="s">
        <v>633</v>
      </c>
    </row>
    <row r="1028" spans="2:6" x14ac:dyDescent="0.25">
      <c r="B1028" s="1"/>
      <c r="C1028" s="1"/>
    </row>
    <row r="1029" spans="2:6" x14ac:dyDescent="0.25">
      <c r="B1029" s="1"/>
      <c r="C1029" s="1"/>
    </row>
    <row r="1030" spans="2:6" x14ac:dyDescent="0.25">
      <c r="E1030" s="7" t="s">
        <v>2</v>
      </c>
      <c r="F1030" s="12" t="s">
        <v>3</v>
      </c>
    </row>
    <row r="1031" spans="2:6" x14ac:dyDescent="0.25">
      <c r="C1031" s="6"/>
      <c r="D1031" s="11" t="s">
        <v>10</v>
      </c>
      <c r="E1031" s="13">
        <v>1496</v>
      </c>
      <c r="F1031" s="14">
        <v>100</v>
      </c>
    </row>
    <row r="1032" spans="2:6" x14ac:dyDescent="0.25">
      <c r="C1032" s="10">
        <v>1</v>
      </c>
      <c r="D1032" s="3" t="s">
        <v>634</v>
      </c>
      <c r="E1032" s="8">
        <v>1399</v>
      </c>
      <c r="F1032" s="2">
        <v>93.5</v>
      </c>
    </row>
    <row r="1033" spans="2:6" x14ac:dyDescent="0.25">
      <c r="C1033" s="10">
        <v>2</v>
      </c>
      <c r="D1033" s="3" t="s">
        <v>635</v>
      </c>
      <c r="E1033" s="8">
        <v>48</v>
      </c>
      <c r="F1033" s="2">
        <v>3.2</v>
      </c>
    </row>
    <row r="1034" spans="2:6" x14ac:dyDescent="0.25">
      <c r="C1034" s="10">
        <v>3</v>
      </c>
      <c r="D1034" s="3" t="s">
        <v>636</v>
      </c>
      <c r="E1034" s="8">
        <v>30</v>
      </c>
      <c r="F1034" s="2">
        <v>2</v>
      </c>
    </row>
    <row r="1035" spans="2:6" x14ac:dyDescent="0.25">
      <c r="C1035" s="10">
        <v>4</v>
      </c>
      <c r="D1035" s="3" t="s">
        <v>637</v>
      </c>
      <c r="E1035" s="8">
        <v>15</v>
      </c>
      <c r="F1035" s="2">
        <v>1</v>
      </c>
    </row>
    <row r="1036" spans="2:6" x14ac:dyDescent="0.25">
      <c r="C1036" s="10">
        <v>5</v>
      </c>
      <c r="D1036" s="3" t="s">
        <v>227</v>
      </c>
      <c r="E1036" s="8">
        <v>4</v>
      </c>
      <c r="F1036" s="2">
        <v>0.3</v>
      </c>
    </row>
    <row r="1037" spans="2:6" x14ac:dyDescent="0.25">
      <c r="C1037" s="10"/>
      <c r="D1037" s="3" t="s">
        <v>638</v>
      </c>
      <c r="E1037" s="8">
        <v>1447</v>
      </c>
      <c r="F1037" s="2">
        <v>96.7</v>
      </c>
    </row>
    <row r="1038" spans="2:6" x14ac:dyDescent="0.25">
      <c r="C1038" s="9"/>
      <c r="D1038" s="5" t="s">
        <v>639</v>
      </c>
      <c r="E1038" s="19">
        <v>45</v>
      </c>
      <c r="F1038" s="20">
        <v>3</v>
      </c>
    </row>
    <row r="1039" spans="2:6" x14ac:dyDescent="0.25">
      <c r="C1039" s="17"/>
      <c r="D1039" s="18" t="s">
        <v>19</v>
      </c>
      <c r="E1039" s="16"/>
      <c r="F1039" s="15"/>
    </row>
    <row r="1041" spans="2:6" x14ac:dyDescent="0.25">
      <c r="B1041" s="4" t="str">
        <f xml:space="preserve"> HYPERLINK("#'目次'!B52", "[47]")</f>
        <v>[47]</v>
      </c>
      <c r="C1041" s="1" t="s">
        <v>641</v>
      </c>
    </row>
    <row r="1042" spans="2:6" x14ac:dyDescent="0.25">
      <c r="B1042" s="1" t="s">
        <v>7</v>
      </c>
      <c r="C1042" s="1" t="s">
        <v>642</v>
      </c>
    </row>
    <row r="1043" spans="2:6" x14ac:dyDescent="0.25">
      <c r="B1043" s="1"/>
      <c r="C1043" s="1"/>
    </row>
    <row r="1044" spans="2:6" x14ac:dyDescent="0.25">
      <c r="E1044" s="7" t="s">
        <v>2</v>
      </c>
      <c r="F1044" s="12" t="s">
        <v>3</v>
      </c>
    </row>
    <row r="1045" spans="2:6" x14ac:dyDescent="0.25">
      <c r="C1045" s="6"/>
      <c r="D1045" s="11" t="s">
        <v>10</v>
      </c>
      <c r="E1045" s="13">
        <v>1477</v>
      </c>
      <c r="F1045" s="14">
        <v>100</v>
      </c>
    </row>
    <row r="1046" spans="2:6" x14ac:dyDescent="0.25">
      <c r="C1046" s="10">
        <v>1</v>
      </c>
      <c r="D1046" s="3" t="s">
        <v>643</v>
      </c>
      <c r="E1046" s="8">
        <v>411</v>
      </c>
      <c r="F1046" s="2">
        <v>27.8</v>
      </c>
    </row>
    <row r="1047" spans="2:6" x14ac:dyDescent="0.25">
      <c r="C1047" s="10">
        <v>2</v>
      </c>
      <c r="D1047" s="3" t="s">
        <v>644</v>
      </c>
      <c r="E1047" s="8">
        <v>816</v>
      </c>
      <c r="F1047" s="2">
        <v>55.2</v>
      </c>
    </row>
    <row r="1048" spans="2:6" x14ac:dyDescent="0.25">
      <c r="C1048" s="10">
        <v>3</v>
      </c>
      <c r="D1048" s="3" t="s">
        <v>645</v>
      </c>
      <c r="E1048" s="8">
        <v>234</v>
      </c>
      <c r="F1048" s="2">
        <v>15.8</v>
      </c>
    </row>
    <row r="1049" spans="2:6" x14ac:dyDescent="0.25">
      <c r="C1049" s="10">
        <v>4</v>
      </c>
      <c r="D1049" s="3" t="s">
        <v>637</v>
      </c>
      <c r="E1049" s="8">
        <v>12</v>
      </c>
      <c r="F1049" s="2">
        <v>0.8</v>
      </c>
    </row>
    <row r="1050" spans="2:6" x14ac:dyDescent="0.25">
      <c r="C1050" s="10">
        <v>5</v>
      </c>
      <c r="D1050" s="3" t="s">
        <v>227</v>
      </c>
      <c r="E1050" s="8">
        <v>4</v>
      </c>
      <c r="F1050" s="2">
        <v>0.3</v>
      </c>
    </row>
    <row r="1051" spans="2:6" x14ac:dyDescent="0.25">
      <c r="C1051" s="10"/>
      <c r="D1051" s="3" t="s">
        <v>646</v>
      </c>
      <c r="E1051" s="8">
        <v>1227</v>
      </c>
      <c r="F1051" s="2">
        <v>83.1</v>
      </c>
    </row>
    <row r="1052" spans="2:6" x14ac:dyDescent="0.25">
      <c r="C1052" s="9"/>
      <c r="D1052" s="5" t="s">
        <v>647</v>
      </c>
      <c r="E1052" s="19">
        <v>246</v>
      </c>
      <c r="F1052" s="20">
        <v>16.7</v>
      </c>
    </row>
    <row r="1053" spans="2:6" x14ac:dyDescent="0.25">
      <c r="C1053" s="17"/>
      <c r="D1053" s="18" t="s">
        <v>19</v>
      </c>
      <c r="E1053" s="16"/>
      <c r="F1053" s="15"/>
    </row>
    <row r="1055" spans="2:6" x14ac:dyDescent="0.25">
      <c r="B1055" s="4" t="str">
        <f xml:space="preserve"> HYPERLINK("#'目次'!B53", "[48]")</f>
        <v>[48]</v>
      </c>
      <c r="C1055" s="1" t="s">
        <v>649</v>
      </c>
    </row>
    <row r="1056" spans="2:6" x14ac:dyDescent="0.25">
      <c r="B1056" s="1"/>
      <c r="C1056" s="1"/>
    </row>
    <row r="1057" spans="2:6" x14ac:dyDescent="0.25">
      <c r="B1057" s="1"/>
      <c r="C1057" s="1"/>
    </row>
    <row r="1058" spans="2:6" x14ac:dyDescent="0.25">
      <c r="E1058" s="7" t="s">
        <v>2</v>
      </c>
      <c r="F1058" s="12" t="s">
        <v>3</v>
      </c>
    </row>
    <row r="1059" spans="2:6" x14ac:dyDescent="0.25">
      <c r="C1059" s="6"/>
      <c r="D1059" s="11" t="s">
        <v>10</v>
      </c>
      <c r="E1059" s="13">
        <v>1496</v>
      </c>
      <c r="F1059" s="14">
        <v>100</v>
      </c>
    </row>
    <row r="1060" spans="2:6" x14ac:dyDescent="0.25">
      <c r="C1060" s="10">
        <v>1</v>
      </c>
      <c r="D1060" s="3" t="s">
        <v>650</v>
      </c>
      <c r="E1060" s="8">
        <v>1027</v>
      </c>
      <c r="F1060" s="2">
        <v>68.599999999999994</v>
      </c>
    </row>
    <row r="1061" spans="2:6" x14ac:dyDescent="0.25">
      <c r="C1061" s="10">
        <v>2</v>
      </c>
      <c r="D1061" s="3" t="s">
        <v>651</v>
      </c>
      <c r="E1061" s="8">
        <v>350</v>
      </c>
      <c r="F1061" s="2">
        <v>23.4</v>
      </c>
    </row>
    <row r="1062" spans="2:6" x14ac:dyDescent="0.25">
      <c r="C1062" s="10">
        <v>3</v>
      </c>
      <c r="D1062" s="3" t="s">
        <v>652</v>
      </c>
      <c r="E1062" s="8">
        <v>75</v>
      </c>
      <c r="F1062" s="2">
        <v>5</v>
      </c>
    </row>
    <row r="1063" spans="2:6" x14ac:dyDescent="0.25">
      <c r="C1063" s="10">
        <v>4</v>
      </c>
      <c r="D1063" s="3" t="s">
        <v>653</v>
      </c>
      <c r="E1063" s="8">
        <v>5</v>
      </c>
      <c r="F1063" s="2">
        <v>0.3</v>
      </c>
    </row>
    <row r="1064" spans="2:6" x14ac:dyDescent="0.25">
      <c r="C1064" s="10">
        <v>5</v>
      </c>
      <c r="D1064" s="3" t="s">
        <v>654</v>
      </c>
      <c r="E1064" s="8">
        <v>30</v>
      </c>
      <c r="F1064" s="2">
        <v>2</v>
      </c>
    </row>
    <row r="1065" spans="2:6" x14ac:dyDescent="0.25">
      <c r="C1065" s="9">
        <v>6</v>
      </c>
      <c r="D1065" s="5" t="s">
        <v>227</v>
      </c>
      <c r="E1065" s="19">
        <v>9</v>
      </c>
      <c r="F1065" s="20">
        <v>0.6</v>
      </c>
    </row>
    <row r="1066" spans="2:6" x14ac:dyDescent="0.25">
      <c r="C1066" s="17"/>
      <c r="D1066" s="18" t="s">
        <v>19</v>
      </c>
      <c r="E1066" s="16"/>
      <c r="F1066" s="15"/>
    </row>
    <row r="1068" spans="2:6" x14ac:dyDescent="0.25">
      <c r="B1068" s="4" t="str">
        <f xml:space="preserve"> HYPERLINK("#'目次'!B54", "[49]")</f>
        <v>[49]</v>
      </c>
      <c r="C1068" s="1" t="s">
        <v>656</v>
      </c>
    </row>
    <row r="1069" spans="2:6" x14ac:dyDescent="0.25">
      <c r="B1069" s="1"/>
      <c r="C1069" s="1"/>
    </row>
    <row r="1070" spans="2:6" x14ac:dyDescent="0.25">
      <c r="B1070" s="1"/>
      <c r="C1070" s="1"/>
    </row>
    <row r="1071" spans="2:6" x14ac:dyDescent="0.25">
      <c r="E1071" s="7" t="s">
        <v>2</v>
      </c>
      <c r="F1071" s="12" t="s">
        <v>3</v>
      </c>
    </row>
    <row r="1072" spans="2:6" x14ac:dyDescent="0.25">
      <c r="C1072" s="6"/>
      <c r="D1072" s="11" t="s">
        <v>10</v>
      </c>
      <c r="E1072" s="13">
        <v>1496</v>
      </c>
      <c r="F1072" s="14">
        <v>100</v>
      </c>
    </row>
    <row r="1073" spans="2:6" x14ac:dyDescent="0.25">
      <c r="C1073" s="10">
        <v>1</v>
      </c>
      <c r="D1073" s="3" t="s">
        <v>657</v>
      </c>
      <c r="E1073" s="8">
        <v>1169</v>
      </c>
      <c r="F1073" s="2">
        <v>78.099999999999994</v>
      </c>
    </row>
    <row r="1074" spans="2:6" x14ac:dyDescent="0.25">
      <c r="C1074" s="10">
        <v>2</v>
      </c>
      <c r="D1074" s="3" t="s">
        <v>658</v>
      </c>
      <c r="E1074" s="8">
        <v>21</v>
      </c>
      <c r="F1074" s="2">
        <v>1.4</v>
      </c>
    </row>
    <row r="1075" spans="2:6" x14ac:dyDescent="0.25">
      <c r="C1075" s="10">
        <v>3</v>
      </c>
      <c r="D1075" s="3" t="s">
        <v>659</v>
      </c>
      <c r="E1075" s="8">
        <v>92</v>
      </c>
      <c r="F1075" s="2">
        <v>6.1</v>
      </c>
    </row>
    <row r="1076" spans="2:6" x14ac:dyDescent="0.25">
      <c r="C1076" s="10">
        <v>4</v>
      </c>
      <c r="D1076" s="3" t="s">
        <v>660</v>
      </c>
      <c r="E1076" s="8">
        <v>108</v>
      </c>
      <c r="F1076" s="2">
        <v>7.2</v>
      </c>
    </row>
    <row r="1077" spans="2:6" x14ac:dyDescent="0.25">
      <c r="C1077" s="10">
        <v>5</v>
      </c>
      <c r="D1077" s="3" t="s">
        <v>661</v>
      </c>
      <c r="E1077" s="8">
        <v>233</v>
      </c>
      <c r="F1077" s="2">
        <v>15.6</v>
      </c>
    </row>
    <row r="1078" spans="2:6" x14ac:dyDescent="0.25">
      <c r="C1078" s="10">
        <v>6</v>
      </c>
      <c r="D1078" s="3" t="s">
        <v>662</v>
      </c>
      <c r="E1078" s="8">
        <v>2</v>
      </c>
      <c r="F1078" s="2">
        <v>0.1</v>
      </c>
    </row>
    <row r="1079" spans="2:6" x14ac:dyDescent="0.25">
      <c r="C1079" s="10">
        <v>7</v>
      </c>
      <c r="D1079" s="3" t="s">
        <v>227</v>
      </c>
      <c r="E1079" s="8">
        <v>8</v>
      </c>
      <c r="F1079" s="2">
        <v>0.5</v>
      </c>
    </row>
    <row r="1080" spans="2:6" x14ac:dyDescent="0.25">
      <c r="C1080" s="9"/>
      <c r="D1080" s="5" t="s">
        <v>228</v>
      </c>
      <c r="E1080" s="19">
        <v>1623</v>
      </c>
      <c r="F1080" s="20">
        <v>108.5</v>
      </c>
    </row>
    <row r="1081" spans="2:6" x14ac:dyDescent="0.25">
      <c r="C1081" s="17"/>
      <c r="D1081" s="18" t="s">
        <v>19</v>
      </c>
      <c r="E1081" s="16"/>
      <c r="F1081" s="15"/>
    </row>
    <row r="1083" spans="2:6" x14ac:dyDescent="0.25">
      <c r="B1083" s="4" t="str">
        <f xml:space="preserve"> HYPERLINK("#'目次'!B55", "[50]")</f>
        <v>[50]</v>
      </c>
      <c r="C1083" s="1" t="s">
        <v>664</v>
      </c>
    </row>
    <row r="1084" spans="2:6" x14ac:dyDescent="0.25">
      <c r="B1084" s="1" t="s">
        <v>7</v>
      </c>
      <c r="C1084" s="1" t="s">
        <v>665</v>
      </c>
    </row>
    <row r="1085" spans="2:6" x14ac:dyDescent="0.25">
      <c r="B1085" s="1"/>
      <c r="C1085" s="1"/>
    </row>
    <row r="1086" spans="2:6" x14ac:dyDescent="0.25">
      <c r="E1086" s="7" t="s">
        <v>2</v>
      </c>
      <c r="F1086" s="12" t="s">
        <v>3</v>
      </c>
    </row>
    <row r="1087" spans="2:6" x14ac:dyDescent="0.25">
      <c r="C1087" s="6"/>
      <c r="D1087" s="11" t="s">
        <v>10</v>
      </c>
      <c r="E1087" s="13">
        <v>1169</v>
      </c>
      <c r="F1087" s="14">
        <v>100</v>
      </c>
    </row>
    <row r="1088" spans="2:6" x14ac:dyDescent="0.25">
      <c r="C1088" s="10">
        <v>1</v>
      </c>
      <c r="D1088" s="3" t="s">
        <v>666</v>
      </c>
      <c r="E1088" s="8">
        <v>16</v>
      </c>
      <c r="F1088" s="2">
        <v>1.4</v>
      </c>
    </row>
    <row r="1089" spans="2:6" x14ac:dyDescent="0.25">
      <c r="C1089" s="10">
        <v>2</v>
      </c>
      <c r="D1089" s="3" t="s">
        <v>667</v>
      </c>
      <c r="E1089" s="8">
        <v>13</v>
      </c>
      <c r="F1089" s="2">
        <v>1.1000000000000001</v>
      </c>
    </row>
    <row r="1090" spans="2:6" x14ac:dyDescent="0.25">
      <c r="C1090" s="10">
        <v>3</v>
      </c>
      <c r="D1090" s="3" t="s">
        <v>668</v>
      </c>
      <c r="E1090" s="8">
        <v>9</v>
      </c>
      <c r="F1090" s="2">
        <v>0.8</v>
      </c>
    </row>
    <row r="1091" spans="2:6" x14ac:dyDescent="0.25">
      <c r="C1091" s="10">
        <v>4</v>
      </c>
      <c r="D1091" s="3" t="s">
        <v>669</v>
      </c>
      <c r="E1091" s="8">
        <v>7</v>
      </c>
      <c r="F1091" s="2">
        <v>0.6</v>
      </c>
    </row>
    <row r="1092" spans="2:6" x14ac:dyDescent="0.25">
      <c r="C1092" s="10">
        <v>5</v>
      </c>
      <c r="D1092" s="3" t="s">
        <v>670</v>
      </c>
      <c r="E1092" s="8">
        <v>1070</v>
      </c>
      <c r="F1092" s="2">
        <v>91.5</v>
      </c>
    </row>
    <row r="1093" spans="2:6" x14ac:dyDescent="0.25">
      <c r="C1093" s="10">
        <v>6</v>
      </c>
      <c r="D1093" s="3" t="s">
        <v>671</v>
      </c>
      <c r="E1093" s="8">
        <v>29</v>
      </c>
      <c r="F1093" s="2">
        <v>2.5</v>
      </c>
    </row>
    <row r="1094" spans="2:6" x14ac:dyDescent="0.25">
      <c r="C1094" s="10">
        <v>7</v>
      </c>
      <c r="D1094" s="3" t="s">
        <v>672</v>
      </c>
      <c r="E1094" s="8">
        <v>22</v>
      </c>
      <c r="F1094" s="2">
        <v>1.9</v>
      </c>
    </row>
    <row r="1095" spans="2:6" x14ac:dyDescent="0.25">
      <c r="C1095" s="10">
        <v>8</v>
      </c>
      <c r="D1095" s="3" t="s">
        <v>227</v>
      </c>
      <c r="E1095" s="8">
        <v>3</v>
      </c>
      <c r="F1095" s="2">
        <v>0.3</v>
      </c>
    </row>
    <row r="1096" spans="2:6" x14ac:dyDescent="0.25">
      <c r="C1096" s="10"/>
      <c r="D1096" s="3" t="s">
        <v>673</v>
      </c>
      <c r="E1096" s="24" t="s">
        <v>53</v>
      </c>
      <c r="F1096" s="22">
        <v>5</v>
      </c>
    </row>
    <row r="1097" spans="2:6" x14ac:dyDescent="0.25">
      <c r="C1097" s="9"/>
      <c r="D1097" s="5" t="s">
        <v>241</v>
      </c>
      <c r="E1097" s="23" t="s">
        <v>53</v>
      </c>
      <c r="F1097" s="25">
        <v>0.7</v>
      </c>
    </row>
    <row r="1098" spans="2:6" x14ac:dyDescent="0.25">
      <c r="C1098" s="17"/>
      <c r="D1098" s="18" t="s">
        <v>19</v>
      </c>
      <c r="E1098" s="16"/>
      <c r="F1098" s="15"/>
    </row>
    <row r="1100" spans="2:6" x14ac:dyDescent="0.25">
      <c r="B1100" s="4" t="str">
        <f xml:space="preserve"> HYPERLINK("#'目次'!B56", "[51]")</f>
        <v>[51]</v>
      </c>
      <c r="C1100" s="1" t="s">
        <v>675</v>
      </c>
    </row>
    <row r="1101" spans="2:6" x14ac:dyDescent="0.25">
      <c r="B1101" s="1" t="s">
        <v>7</v>
      </c>
      <c r="C1101" s="1" t="s">
        <v>676</v>
      </c>
    </row>
    <row r="1102" spans="2:6" x14ac:dyDescent="0.25">
      <c r="B1102" s="1"/>
      <c r="C1102" s="1"/>
    </row>
    <row r="1103" spans="2:6" x14ac:dyDescent="0.25">
      <c r="E1103" s="7" t="s">
        <v>2</v>
      </c>
      <c r="F1103" s="12" t="s">
        <v>3</v>
      </c>
    </row>
    <row r="1104" spans="2:6" x14ac:dyDescent="0.25">
      <c r="C1104" s="6"/>
      <c r="D1104" s="11" t="s">
        <v>10</v>
      </c>
      <c r="E1104" s="13">
        <v>21</v>
      </c>
      <c r="F1104" s="14">
        <v>100</v>
      </c>
    </row>
    <row r="1105" spans="2:6" x14ac:dyDescent="0.25">
      <c r="C1105" s="10">
        <v>1</v>
      </c>
      <c r="D1105" s="3" t="s">
        <v>666</v>
      </c>
      <c r="E1105" s="8">
        <v>6</v>
      </c>
      <c r="F1105" s="2">
        <v>28.6</v>
      </c>
    </row>
    <row r="1106" spans="2:6" x14ac:dyDescent="0.25">
      <c r="C1106" s="10">
        <v>2</v>
      </c>
      <c r="D1106" s="3" t="s">
        <v>667</v>
      </c>
      <c r="E1106" s="8">
        <v>4</v>
      </c>
      <c r="F1106" s="2">
        <v>19</v>
      </c>
    </row>
    <row r="1107" spans="2:6" x14ac:dyDescent="0.25">
      <c r="C1107" s="10">
        <v>3</v>
      </c>
      <c r="D1107" s="3" t="s">
        <v>668</v>
      </c>
      <c r="E1107" s="8">
        <v>3</v>
      </c>
      <c r="F1107" s="2">
        <v>14.3</v>
      </c>
    </row>
    <row r="1108" spans="2:6" x14ac:dyDescent="0.25">
      <c r="C1108" s="10">
        <v>4</v>
      </c>
      <c r="D1108" s="3" t="s">
        <v>669</v>
      </c>
      <c r="E1108" s="8">
        <v>1</v>
      </c>
      <c r="F1108" s="2">
        <v>4.8</v>
      </c>
    </row>
    <row r="1109" spans="2:6" x14ac:dyDescent="0.25">
      <c r="C1109" s="10">
        <v>5</v>
      </c>
      <c r="D1109" s="3" t="s">
        <v>670</v>
      </c>
      <c r="E1109" s="8">
        <v>3</v>
      </c>
      <c r="F1109" s="2">
        <v>14.3</v>
      </c>
    </row>
    <row r="1110" spans="2:6" x14ac:dyDescent="0.25">
      <c r="C1110" s="10">
        <v>6</v>
      </c>
      <c r="D1110" s="3" t="s">
        <v>671</v>
      </c>
      <c r="E1110" s="8">
        <v>0</v>
      </c>
      <c r="F1110" s="21" t="s">
        <v>53</v>
      </c>
    </row>
    <row r="1111" spans="2:6" x14ac:dyDescent="0.25">
      <c r="C1111" s="10">
        <v>7</v>
      </c>
      <c r="D1111" s="3" t="s">
        <v>672</v>
      </c>
      <c r="E1111" s="8">
        <v>3</v>
      </c>
      <c r="F1111" s="2">
        <v>14.3</v>
      </c>
    </row>
    <row r="1112" spans="2:6" x14ac:dyDescent="0.25">
      <c r="C1112" s="10">
        <v>8</v>
      </c>
      <c r="D1112" s="3" t="s">
        <v>227</v>
      </c>
      <c r="E1112" s="8">
        <v>1</v>
      </c>
      <c r="F1112" s="2">
        <v>4.8</v>
      </c>
    </row>
    <row r="1113" spans="2:6" x14ac:dyDescent="0.25">
      <c r="C1113" s="10"/>
      <c r="D1113" s="3" t="s">
        <v>673</v>
      </c>
      <c r="E1113" s="24" t="s">
        <v>53</v>
      </c>
      <c r="F1113" s="22">
        <v>3.2</v>
      </c>
    </row>
    <row r="1114" spans="2:6" x14ac:dyDescent="0.25">
      <c r="C1114" s="9"/>
      <c r="D1114" s="5" t="s">
        <v>241</v>
      </c>
      <c r="E1114" s="23" t="s">
        <v>53</v>
      </c>
      <c r="F1114" s="25">
        <v>2.2000000000000002</v>
      </c>
    </row>
    <row r="1115" spans="2:6" x14ac:dyDescent="0.25">
      <c r="C1115" s="17"/>
      <c r="D1115" s="18" t="s">
        <v>19</v>
      </c>
      <c r="E1115" s="16"/>
      <c r="F1115" s="15"/>
    </row>
    <row r="1117" spans="2:6" x14ac:dyDescent="0.25">
      <c r="B1117" s="4" t="str">
        <f xml:space="preserve"> HYPERLINK("#'目次'!B57", "[52]")</f>
        <v>[52]</v>
      </c>
      <c r="C1117" s="1" t="s">
        <v>678</v>
      </c>
    </row>
    <row r="1118" spans="2:6" x14ac:dyDescent="0.25">
      <c r="B1118" s="1" t="s">
        <v>7</v>
      </c>
      <c r="C1118" s="1" t="s">
        <v>679</v>
      </c>
    </row>
    <row r="1119" spans="2:6" x14ac:dyDescent="0.25">
      <c r="B1119" s="1"/>
      <c r="C1119" s="1"/>
    </row>
    <row r="1120" spans="2:6" x14ac:dyDescent="0.25">
      <c r="E1120" s="7" t="s">
        <v>2</v>
      </c>
      <c r="F1120" s="12" t="s">
        <v>3</v>
      </c>
    </row>
    <row r="1121" spans="2:6" x14ac:dyDescent="0.25">
      <c r="C1121" s="6"/>
      <c r="D1121" s="11" t="s">
        <v>10</v>
      </c>
      <c r="E1121" s="13">
        <v>92</v>
      </c>
      <c r="F1121" s="14">
        <v>100</v>
      </c>
    </row>
    <row r="1122" spans="2:6" x14ac:dyDescent="0.25">
      <c r="C1122" s="10">
        <v>1</v>
      </c>
      <c r="D1122" s="3" t="s">
        <v>666</v>
      </c>
      <c r="E1122" s="8">
        <v>5</v>
      </c>
      <c r="F1122" s="2">
        <v>5.4</v>
      </c>
    </row>
    <row r="1123" spans="2:6" x14ac:dyDescent="0.25">
      <c r="C1123" s="10">
        <v>2</v>
      </c>
      <c r="D1123" s="3" t="s">
        <v>667</v>
      </c>
      <c r="E1123" s="8">
        <v>6</v>
      </c>
      <c r="F1123" s="2">
        <v>6.5</v>
      </c>
    </row>
    <row r="1124" spans="2:6" x14ac:dyDescent="0.25">
      <c r="C1124" s="10">
        <v>3</v>
      </c>
      <c r="D1124" s="3" t="s">
        <v>668</v>
      </c>
      <c r="E1124" s="8">
        <v>4</v>
      </c>
      <c r="F1124" s="2">
        <v>4.3</v>
      </c>
    </row>
    <row r="1125" spans="2:6" x14ac:dyDescent="0.25">
      <c r="C1125" s="10">
        <v>4</v>
      </c>
      <c r="D1125" s="3" t="s">
        <v>669</v>
      </c>
      <c r="E1125" s="8">
        <v>6</v>
      </c>
      <c r="F1125" s="2">
        <v>6.5</v>
      </c>
    </row>
    <row r="1126" spans="2:6" x14ac:dyDescent="0.25">
      <c r="C1126" s="10">
        <v>5</v>
      </c>
      <c r="D1126" s="3" t="s">
        <v>670</v>
      </c>
      <c r="E1126" s="8">
        <v>61</v>
      </c>
      <c r="F1126" s="2">
        <v>66.3</v>
      </c>
    </row>
    <row r="1127" spans="2:6" x14ac:dyDescent="0.25">
      <c r="C1127" s="10">
        <v>6</v>
      </c>
      <c r="D1127" s="3" t="s">
        <v>671</v>
      </c>
      <c r="E1127" s="8">
        <v>4</v>
      </c>
      <c r="F1127" s="2">
        <v>4.3</v>
      </c>
    </row>
    <row r="1128" spans="2:6" x14ac:dyDescent="0.25">
      <c r="C1128" s="10">
        <v>7</v>
      </c>
      <c r="D1128" s="3" t="s">
        <v>672</v>
      </c>
      <c r="E1128" s="8">
        <v>4</v>
      </c>
      <c r="F1128" s="2">
        <v>4.3</v>
      </c>
    </row>
    <row r="1129" spans="2:6" x14ac:dyDescent="0.25">
      <c r="C1129" s="10">
        <v>8</v>
      </c>
      <c r="D1129" s="3" t="s">
        <v>227</v>
      </c>
      <c r="E1129" s="8">
        <v>2</v>
      </c>
      <c r="F1129" s="2">
        <v>2.2000000000000002</v>
      </c>
    </row>
    <row r="1130" spans="2:6" x14ac:dyDescent="0.25">
      <c r="C1130" s="10"/>
      <c r="D1130" s="3" t="s">
        <v>673</v>
      </c>
      <c r="E1130" s="24" t="s">
        <v>53</v>
      </c>
      <c r="F1130" s="22">
        <v>4.5999999999999996</v>
      </c>
    </row>
    <row r="1131" spans="2:6" x14ac:dyDescent="0.25">
      <c r="C1131" s="9"/>
      <c r="D1131" s="5" t="s">
        <v>241</v>
      </c>
      <c r="E1131" s="23" t="s">
        <v>53</v>
      </c>
      <c r="F1131" s="25">
        <v>1.3</v>
      </c>
    </row>
    <row r="1132" spans="2:6" x14ac:dyDescent="0.25">
      <c r="C1132" s="17"/>
      <c r="D1132" s="18" t="s">
        <v>19</v>
      </c>
      <c r="E1132" s="16"/>
      <c r="F1132" s="15"/>
    </row>
    <row r="1134" spans="2:6" x14ac:dyDescent="0.25">
      <c r="B1134" s="4" t="str">
        <f xml:space="preserve"> HYPERLINK("#'目次'!B58", "[53]")</f>
        <v>[53]</v>
      </c>
      <c r="C1134" s="1" t="s">
        <v>681</v>
      </c>
    </row>
    <row r="1135" spans="2:6" x14ac:dyDescent="0.25">
      <c r="B1135" s="1" t="s">
        <v>7</v>
      </c>
      <c r="C1135" s="1" t="s">
        <v>682</v>
      </c>
    </row>
    <row r="1136" spans="2:6" x14ac:dyDescent="0.25">
      <c r="B1136" s="1"/>
      <c r="C1136" s="1"/>
    </row>
    <row r="1137" spans="2:6" x14ac:dyDescent="0.25">
      <c r="E1137" s="7" t="s">
        <v>2</v>
      </c>
      <c r="F1137" s="12" t="s">
        <v>3</v>
      </c>
    </row>
    <row r="1138" spans="2:6" x14ac:dyDescent="0.25">
      <c r="C1138" s="6"/>
      <c r="D1138" s="11" t="s">
        <v>10</v>
      </c>
      <c r="E1138" s="13">
        <v>108</v>
      </c>
      <c r="F1138" s="14">
        <v>100</v>
      </c>
    </row>
    <row r="1139" spans="2:6" x14ac:dyDescent="0.25">
      <c r="C1139" s="10">
        <v>1</v>
      </c>
      <c r="D1139" s="3" t="s">
        <v>666</v>
      </c>
      <c r="E1139" s="8">
        <v>0</v>
      </c>
      <c r="F1139" s="21" t="s">
        <v>53</v>
      </c>
    </row>
    <row r="1140" spans="2:6" x14ac:dyDescent="0.25">
      <c r="C1140" s="10">
        <v>2</v>
      </c>
      <c r="D1140" s="3" t="s">
        <v>667</v>
      </c>
      <c r="E1140" s="8">
        <v>1</v>
      </c>
      <c r="F1140" s="2">
        <v>0.9</v>
      </c>
    </row>
    <row r="1141" spans="2:6" x14ac:dyDescent="0.25">
      <c r="C1141" s="10">
        <v>3</v>
      </c>
      <c r="D1141" s="3" t="s">
        <v>668</v>
      </c>
      <c r="E1141" s="8">
        <v>4</v>
      </c>
      <c r="F1141" s="2">
        <v>3.7</v>
      </c>
    </row>
    <row r="1142" spans="2:6" x14ac:dyDescent="0.25">
      <c r="C1142" s="10">
        <v>4</v>
      </c>
      <c r="D1142" s="3" t="s">
        <v>669</v>
      </c>
      <c r="E1142" s="8">
        <v>4</v>
      </c>
      <c r="F1142" s="2">
        <v>3.7</v>
      </c>
    </row>
    <row r="1143" spans="2:6" x14ac:dyDescent="0.25">
      <c r="C1143" s="10">
        <v>5</v>
      </c>
      <c r="D1143" s="3" t="s">
        <v>670</v>
      </c>
      <c r="E1143" s="8">
        <v>97</v>
      </c>
      <c r="F1143" s="2">
        <v>89.8</v>
      </c>
    </row>
    <row r="1144" spans="2:6" x14ac:dyDescent="0.25">
      <c r="C1144" s="10">
        <v>6</v>
      </c>
      <c r="D1144" s="3" t="s">
        <v>671</v>
      </c>
      <c r="E1144" s="8">
        <v>1</v>
      </c>
      <c r="F1144" s="2">
        <v>0.9</v>
      </c>
    </row>
    <row r="1145" spans="2:6" x14ac:dyDescent="0.25">
      <c r="C1145" s="10">
        <v>7</v>
      </c>
      <c r="D1145" s="3" t="s">
        <v>672</v>
      </c>
      <c r="E1145" s="8">
        <v>1</v>
      </c>
      <c r="F1145" s="2">
        <v>0.9</v>
      </c>
    </row>
    <row r="1146" spans="2:6" x14ac:dyDescent="0.25">
      <c r="C1146" s="10">
        <v>8</v>
      </c>
      <c r="D1146" s="3" t="s">
        <v>227</v>
      </c>
      <c r="E1146" s="8">
        <v>0</v>
      </c>
      <c r="F1146" s="21" t="s">
        <v>53</v>
      </c>
    </row>
    <row r="1147" spans="2:6" x14ac:dyDescent="0.25">
      <c r="C1147" s="10"/>
      <c r="D1147" s="3" t="s">
        <v>673</v>
      </c>
      <c r="E1147" s="24" t="s">
        <v>53</v>
      </c>
      <c r="F1147" s="22">
        <v>4.9000000000000004</v>
      </c>
    </row>
    <row r="1148" spans="2:6" x14ac:dyDescent="0.25">
      <c r="C1148" s="9"/>
      <c r="D1148" s="5" t="s">
        <v>241</v>
      </c>
      <c r="E1148" s="23" t="s">
        <v>53</v>
      </c>
      <c r="F1148" s="25">
        <v>0.6</v>
      </c>
    </row>
    <row r="1149" spans="2:6" x14ac:dyDescent="0.25">
      <c r="C1149" s="17"/>
      <c r="D1149" s="18" t="s">
        <v>19</v>
      </c>
      <c r="E1149" s="16"/>
      <c r="F1149" s="15"/>
    </row>
    <row r="1151" spans="2:6" x14ac:dyDescent="0.25">
      <c r="B1151" s="4" t="str">
        <f xml:space="preserve"> HYPERLINK("#'目次'!B59", "[54]")</f>
        <v>[54]</v>
      </c>
      <c r="C1151" s="1" t="s">
        <v>684</v>
      </c>
    </row>
    <row r="1152" spans="2:6" x14ac:dyDescent="0.25">
      <c r="B1152" s="1" t="s">
        <v>7</v>
      </c>
      <c r="C1152" s="1" t="s">
        <v>685</v>
      </c>
    </row>
    <row r="1153" spans="2:6" x14ac:dyDescent="0.25">
      <c r="B1153" s="1"/>
      <c r="C1153" s="1"/>
    </row>
    <row r="1154" spans="2:6" x14ac:dyDescent="0.25">
      <c r="E1154" s="7" t="s">
        <v>2</v>
      </c>
      <c r="F1154" s="12" t="s">
        <v>3</v>
      </c>
    </row>
    <row r="1155" spans="2:6" x14ac:dyDescent="0.25">
      <c r="C1155" s="6"/>
      <c r="D1155" s="11" t="s">
        <v>10</v>
      </c>
      <c r="E1155" s="13">
        <v>233</v>
      </c>
      <c r="F1155" s="14">
        <v>100</v>
      </c>
    </row>
    <row r="1156" spans="2:6" x14ac:dyDescent="0.25">
      <c r="C1156" s="10">
        <v>1</v>
      </c>
      <c r="D1156" s="3" t="s">
        <v>666</v>
      </c>
      <c r="E1156" s="8">
        <v>13</v>
      </c>
      <c r="F1156" s="2">
        <v>5.6</v>
      </c>
    </row>
    <row r="1157" spans="2:6" x14ac:dyDescent="0.25">
      <c r="C1157" s="10">
        <v>2</v>
      </c>
      <c r="D1157" s="3" t="s">
        <v>667</v>
      </c>
      <c r="E1157" s="8">
        <v>15</v>
      </c>
      <c r="F1157" s="2">
        <v>6.4</v>
      </c>
    </row>
    <row r="1158" spans="2:6" x14ac:dyDescent="0.25">
      <c r="C1158" s="10">
        <v>3</v>
      </c>
      <c r="D1158" s="3" t="s">
        <v>668</v>
      </c>
      <c r="E1158" s="8">
        <v>8</v>
      </c>
      <c r="F1158" s="2">
        <v>3.4</v>
      </c>
    </row>
    <row r="1159" spans="2:6" x14ac:dyDescent="0.25">
      <c r="C1159" s="10">
        <v>4</v>
      </c>
      <c r="D1159" s="3" t="s">
        <v>669</v>
      </c>
      <c r="E1159" s="8">
        <v>13</v>
      </c>
      <c r="F1159" s="2">
        <v>5.6</v>
      </c>
    </row>
    <row r="1160" spans="2:6" x14ac:dyDescent="0.25">
      <c r="C1160" s="10">
        <v>5</v>
      </c>
      <c r="D1160" s="3" t="s">
        <v>670</v>
      </c>
      <c r="E1160" s="8">
        <v>147</v>
      </c>
      <c r="F1160" s="2">
        <v>63.1</v>
      </c>
    </row>
    <row r="1161" spans="2:6" x14ac:dyDescent="0.25">
      <c r="C1161" s="10">
        <v>6</v>
      </c>
      <c r="D1161" s="3" t="s">
        <v>671</v>
      </c>
      <c r="E1161" s="8">
        <v>25</v>
      </c>
      <c r="F1161" s="2">
        <v>10.7</v>
      </c>
    </row>
    <row r="1162" spans="2:6" x14ac:dyDescent="0.25">
      <c r="C1162" s="10">
        <v>7</v>
      </c>
      <c r="D1162" s="3" t="s">
        <v>672</v>
      </c>
      <c r="E1162" s="8">
        <v>9</v>
      </c>
      <c r="F1162" s="2">
        <v>3.9</v>
      </c>
    </row>
    <row r="1163" spans="2:6" x14ac:dyDescent="0.25">
      <c r="C1163" s="10">
        <v>8</v>
      </c>
      <c r="D1163" s="3" t="s">
        <v>227</v>
      </c>
      <c r="E1163" s="8">
        <v>3</v>
      </c>
      <c r="F1163" s="2">
        <v>1.3</v>
      </c>
    </row>
    <row r="1164" spans="2:6" x14ac:dyDescent="0.25">
      <c r="C1164" s="10"/>
      <c r="D1164" s="3" t="s">
        <v>673</v>
      </c>
      <c r="E1164" s="24" t="s">
        <v>53</v>
      </c>
      <c r="F1164" s="22">
        <v>4.5999999999999996</v>
      </c>
    </row>
    <row r="1165" spans="2:6" x14ac:dyDescent="0.25">
      <c r="C1165" s="9"/>
      <c r="D1165" s="5" t="s">
        <v>241</v>
      </c>
      <c r="E1165" s="23" t="s">
        <v>53</v>
      </c>
      <c r="F1165" s="25">
        <v>1.4</v>
      </c>
    </row>
    <row r="1166" spans="2:6" x14ac:dyDescent="0.25">
      <c r="C1166" s="17"/>
      <c r="D1166" s="18" t="s">
        <v>19</v>
      </c>
      <c r="E1166" s="16"/>
      <c r="F1166" s="15"/>
    </row>
    <row r="1168" spans="2:6" x14ac:dyDescent="0.25">
      <c r="B1168" s="4" t="str">
        <f xml:space="preserve"> HYPERLINK("#'目次'!B60", "[55]")</f>
        <v>[55]</v>
      </c>
      <c r="C1168" s="1" t="s">
        <v>687</v>
      </c>
    </row>
    <row r="1169" spans="2:6" x14ac:dyDescent="0.25">
      <c r="B1169" s="1" t="s">
        <v>7</v>
      </c>
      <c r="C1169" s="1" t="s">
        <v>665</v>
      </c>
    </row>
    <row r="1170" spans="2:6" x14ac:dyDescent="0.25">
      <c r="B1170" s="1"/>
      <c r="C1170" s="1"/>
    </row>
    <row r="1171" spans="2:6" x14ac:dyDescent="0.25">
      <c r="E1171" s="7" t="s">
        <v>2</v>
      </c>
      <c r="F1171" s="12" t="s">
        <v>3</v>
      </c>
    </row>
    <row r="1172" spans="2:6" x14ac:dyDescent="0.25">
      <c r="C1172" s="6"/>
      <c r="D1172" s="11" t="s">
        <v>10</v>
      </c>
      <c r="E1172" s="13">
        <v>1169</v>
      </c>
      <c r="F1172" s="14">
        <v>100</v>
      </c>
    </row>
    <row r="1173" spans="2:6" x14ac:dyDescent="0.25">
      <c r="C1173" s="10">
        <v>1</v>
      </c>
      <c r="D1173" s="3" t="s">
        <v>688</v>
      </c>
      <c r="E1173" s="8">
        <v>36</v>
      </c>
      <c r="F1173" s="2">
        <v>3.1</v>
      </c>
    </row>
    <row r="1174" spans="2:6" x14ac:dyDescent="0.25">
      <c r="C1174" s="10">
        <v>2</v>
      </c>
      <c r="D1174" s="3" t="s">
        <v>689</v>
      </c>
      <c r="E1174" s="8">
        <v>442</v>
      </c>
      <c r="F1174" s="2">
        <v>37.799999999999997</v>
      </c>
    </row>
    <row r="1175" spans="2:6" x14ac:dyDescent="0.25">
      <c r="C1175" s="10">
        <v>3</v>
      </c>
      <c r="D1175" s="3" t="s">
        <v>690</v>
      </c>
      <c r="E1175" s="8">
        <v>453</v>
      </c>
      <c r="F1175" s="2">
        <v>38.799999999999997</v>
      </c>
    </row>
    <row r="1176" spans="2:6" x14ac:dyDescent="0.25">
      <c r="C1176" s="10">
        <v>4</v>
      </c>
      <c r="D1176" s="3" t="s">
        <v>691</v>
      </c>
      <c r="E1176" s="8">
        <v>222</v>
      </c>
      <c r="F1176" s="2">
        <v>19</v>
      </c>
    </row>
    <row r="1177" spans="2:6" x14ac:dyDescent="0.25">
      <c r="C1177" s="10">
        <v>5</v>
      </c>
      <c r="D1177" s="3" t="s">
        <v>692</v>
      </c>
      <c r="E1177" s="8">
        <v>11</v>
      </c>
      <c r="F1177" s="2">
        <v>0.9</v>
      </c>
    </row>
    <row r="1178" spans="2:6" x14ac:dyDescent="0.25">
      <c r="C1178" s="10">
        <v>6</v>
      </c>
      <c r="D1178" s="3" t="s">
        <v>693</v>
      </c>
      <c r="E1178" s="8">
        <v>2</v>
      </c>
      <c r="F1178" s="2">
        <v>0.2</v>
      </c>
    </row>
    <row r="1179" spans="2:6" x14ac:dyDescent="0.25">
      <c r="C1179" s="10">
        <v>7</v>
      </c>
      <c r="D1179" s="3" t="s">
        <v>694</v>
      </c>
      <c r="E1179" s="8">
        <v>1</v>
      </c>
      <c r="F1179" s="2">
        <v>0.1</v>
      </c>
    </row>
    <row r="1180" spans="2:6" x14ac:dyDescent="0.25">
      <c r="C1180" s="10">
        <v>8</v>
      </c>
      <c r="D1180" s="3" t="s">
        <v>227</v>
      </c>
      <c r="E1180" s="8">
        <v>2</v>
      </c>
      <c r="F1180" s="2">
        <v>0.2</v>
      </c>
    </row>
    <row r="1181" spans="2:6" x14ac:dyDescent="0.25">
      <c r="C1181" s="10"/>
      <c r="D1181" s="3" t="s">
        <v>695</v>
      </c>
      <c r="E1181" s="24" t="s">
        <v>53</v>
      </c>
      <c r="F1181" s="22">
        <v>17.600000000000001</v>
      </c>
    </row>
    <row r="1182" spans="2:6" x14ac:dyDescent="0.25">
      <c r="C1182" s="9"/>
      <c r="D1182" s="5" t="s">
        <v>241</v>
      </c>
      <c r="E1182" s="23" t="s">
        <v>53</v>
      </c>
      <c r="F1182" s="25">
        <v>12.4</v>
      </c>
    </row>
    <row r="1183" spans="2:6" x14ac:dyDescent="0.25">
      <c r="C1183" s="17"/>
      <c r="D1183" s="18" t="s">
        <v>19</v>
      </c>
      <c r="E1183" s="16"/>
      <c r="F1183" s="15"/>
    </row>
    <row r="1185" spans="2:6" x14ac:dyDescent="0.25">
      <c r="B1185" s="4" t="str">
        <f xml:space="preserve"> HYPERLINK("#'目次'!B61", "[56]")</f>
        <v>[56]</v>
      </c>
      <c r="C1185" s="1" t="s">
        <v>697</v>
      </c>
    </row>
    <row r="1186" spans="2:6" x14ac:dyDescent="0.25">
      <c r="B1186" s="1" t="s">
        <v>7</v>
      </c>
      <c r="C1186" s="1" t="s">
        <v>676</v>
      </c>
    </row>
    <row r="1187" spans="2:6" x14ac:dyDescent="0.25">
      <c r="B1187" s="1"/>
      <c r="C1187" s="1"/>
    </row>
    <row r="1188" spans="2:6" x14ac:dyDescent="0.25">
      <c r="E1188" s="7" t="s">
        <v>2</v>
      </c>
      <c r="F1188" s="12" t="s">
        <v>3</v>
      </c>
    </row>
    <row r="1189" spans="2:6" x14ac:dyDescent="0.25">
      <c r="C1189" s="6"/>
      <c r="D1189" s="11" t="s">
        <v>10</v>
      </c>
      <c r="E1189" s="13">
        <v>21</v>
      </c>
      <c r="F1189" s="14">
        <v>100</v>
      </c>
    </row>
    <row r="1190" spans="2:6" x14ac:dyDescent="0.25">
      <c r="C1190" s="10">
        <v>1</v>
      </c>
      <c r="D1190" s="3" t="s">
        <v>688</v>
      </c>
      <c r="E1190" s="8">
        <v>1</v>
      </c>
      <c r="F1190" s="2">
        <v>4.8</v>
      </c>
    </row>
    <row r="1191" spans="2:6" x14ac:dyDescent="0.25">
      <c r="C1191" s="10">
        <v>2</v>
      </c>
      <c r="D1191" s="3" t="s">
        <v>689</v>
      </c>
      <c r="E1191" s="8">
        <v>8</v>
      </c>
      <c r="F1191" s="2">
        <v>38.1</v>
      </c>
    </row>
    <row r="1192" spans="2:6" x14ac:dyDescent="0.25">
      <c r="C1192" s="10">
        <v>3</v>
      </c>
      <c r="D1192" s="3" t="s">
        <v>690</v>
      </c>
      <c r="E1192" s="8">
        <v>4</v>
      </c>
      <c r="F1192" s="2">
        <v>19</v>
      </c>
    </row>
    <row r="1193" spans="2:6" x14ac:dyDescent="0.25">
      <c r="C1193" s="10">
        <v>4</v>
      </c>
      <c r="D1193" s="3" t="s">
        <v>691</v>
      </c>
      <c r="E1193" s="8">
        <v>3</v>
      </c>
      <c r="F1193" s="2">
        <v>14.3</v>
      </c>
    </row>
    <row r="1194" spans="2:6" x14ac:dyDescent="0.25">
      <c r="C1194" s="10">
        <v>5</v>
      </c>
      <c r="D1194" s="3" t="s">
        <v>692</v>
      </c>
      <c r="E1194" s="8">
        <v>2</v>
      </c>
      <c r="F1194" s="2">
        <v>9.5</v>
      </c>
    </row>
    <row r="1195" spans="2:6" x14ac:dyDescent="0.25">
      <c r="C1195" s="10">
        <v>6</v>
      </c>
      <c r="D1195" s="3" t="s">
        <v>693</v>
      </c>
      <c r="E1195" s="8">
        <v>0</v>
      </c>
      <c r="F1195" s="21" t="s">
        <v>53</v>
      </c>
    </row>
    <row r="1196" spans="2:6" x14ac:dyDescent="0.25">
      <c r="C1196" s="10">
        <v>7</v>
      </c>
      <c r="D1196" s="3" t="s">
        <v>694</v>
      </c>
      <c r="E1196" s="8">
        <v>0</v>
      </c>
      <c r="F1196" s="21" t="s">
        <v>53</v>
      </c>
    </row>
    <row r="1197" spans="2:6" x14ac:dyDescent="0.25">
      <c r="C1197" s="10">
        <v>8</v>
      </c>
      <c r="D1197" s="3" t="s">
        <v>227</v>
      </c>
      <c r="E1197" s="8">
        <v>3</v>
      </c>
      <c r="F1197" s="2">
        <v>14.3</v>
      </c>
    </row>
    <row r="1198" spans="2:6" x14ac:dyDescent="0.25">
      <c r="C1198" s="10"/>
      <c r="D1198" s="3" t="s">
        <v>695</v>
      </c>
      <c r="E1198" s="24" t="s">
        <v>53</v>
      </c>
      <c r="F1198" s="22">
        <v>20.100000000000001</v>
      </c>
    </row>
    <row r="1199" spans="2:6" x14ac:dyDescent="0.25">
      <c r="C1199" s="9"/>
      <c r="D1199" s="5" t="s">
        <v>241</v>
      </c>
      <c r="E1199" s="23" t="s">
        <v>53</v>
      </c>
      <c r="F1199" s="25">
        <v>16.8</v>
      </c>
    </row>
    <row r="1200" spans="2:6" x14ac:dyDescent="0.25">
      <c r="C1200" s="17"/>
      <c r="D1200" s="18" t="s">
        <v>19</v>
      </c>
      <c r="E1200" s="16"/>
      <c r="F1200" s="15"/>
    </row>
    <row r="1202" spans="2:6" x14ac:dyDescent="0.25">
      <c r="B1202" s="4" t="str">
        <f xml:space="preserve"> HYPERLINK("#'目次'!B62", "[57]")</f>
        <v>[57]</v>
      </c>
      <c r="C1202" s="1" t="s">
        <v>699</v>
      </c>
    </row>
    <row r="1203" spans="2:6" x14ac:dyDescent="0.25">
      <c r="B1203" s="1" t="s">
        <v>7</v>
      </c>
      <c r="C1203" s="1" t="s">
        <v>679</v>
      </c>
    </row>
    <row r="1204" spans="2:6" x14ac:dyDescent="0.25">
      <c r="B1204" s="1"/>
      <c r="C1204" s="1"/>
    </row>
    <row r="1205" spans="2:6" x14ac:dyDescent="0.25">
      <c r="E1205" s="7" t="s">
        <v>2</v>
      </c>
      <c r="F1205" s="12" t="s">
        <v>3</v>
      </c>
    </row>
    <row r="1206" spans="2:6" x14ac:dyDescent="0.25">
      <c r="C1206" s="6"/>
      <c r="D1206" s="11" t="s">
        <v>10</v>
      </c>
      <c r="E1206" s="13">
        <v>92</v>
      </c>
      <c r="F1206" s="14">
        <v>100</v>
      </c>
    </row>
    <row r="1207" spans="2:6" x14ac:dyDescent="0.25">
      <c r="C1207" s="10">
        <v>1</v>
      </c>
      <c r="D1207" s="3" t="s">
        <v>688</v>
      </c>
      <c r="E1207" s="8">
        <v>3</v>
      </c>
      <c r="F1207" s="2">
        <v>3.3</v>
      </c>
    </row>
    <row r="1208" spans="2:6" x14ac:dyDescent="0.25">
      <c r="C1208" s="10">
        <v>2</v>
      </c>
      <c r="D1208" s="3" t="s">
        <v>689</v>
      </c>
      <c r="E1208" s="8">
        <v>63</v>
      </c>
      <c r="F1208" s="2">
        <v>68.5</v>
      </c>
    </row>
    <row r="1209" spans="2:6" x14ac:dyDescent="0.25">
      <c r="C1209" s="10">
        <v>3</v>
      </c>
      <c r="D1209" s="3" t="s">
        <v>690</v>
      </c>
      <c r="E1209" s="8">
        <v>21</v>
      </c>
      <c r="F1209" s="2">
        <v>22.8</v>
      </c>
    </row>
    <row r="1210" spans="2:6" x14ac:dyDescent="0.25">
      <c r="C1210" s="10">
        <v>4</v>
      </c>
      <c r="D1210" s="3" t="s">
        <v>691</v>
      </c>
      <c r="E1210" s="8">
        <v>4</v>
      </c>
      <c r="F1210" s="2">
        <v>4.3</v>
      </c>
    </row>
    <row r="1211" spans="2:6" x14ac:dyDescent="0.25">
      <c r="C1211" s="10">
        <v>5</v>
      </c>
      <c r="D1211" s="3" t="s">
        <v>692</v>
      </c>
      <c r="E1211" s="8">
        <v>0</v>
      </c>
      <c r="F1211" s="21" t="s">
        <v>53</v>
      </c>
    </row>
    <row r="1212" spans="2:6" x14ac:dyDescent="0.25">
      <c r="C1212" s="10">
        <v>6</v>
      </c>
      <c r="D1212" s="3" t="s">
        <v>693</v>
      </c>
      <c r="E1212" s="8">
        <v>0</v>
      </c>
      <c r="F1212" s="21" t="s">
        <v>53</v>
      </c>
    </row>
    <row r="1213" spans="2:6" x14ac:dyDescent="0.25">
      <c r="C1213" s="10">
        <v>7</v>
      </c>
      <c r="D1213" s="3" t="s">
        <v>694</v>
      </c>
      <c r="E1213" s="8">
        <v>0</v>
      </c>
      <c r="F1213" s="21" t="s">
        <v>53</v>
      </c>
    </row>
    <row r="1214" spans="2:6" x14ac:dyDescent="0.25">
      <c r="C1214" s="10">
        <v>8</v>
      </c>
      <c r="D1214" s="3" t="s">
        <v>227</v>
      </c>
      <c r="E1214" s="8">
        <v>1</v>
      </c>
      <c r="F1214" s="2">
        <v>1.1000000000000001</v>
      </c>
    </row>
    <row r="1215" spans="2:6" x14ac:dyDescent="0.25">
      <c r="C1215" s="10"/>
      <c r="D1215" s="3" t="s">
        <v>695</v>
      </c>
      <c r="E1215" s="24" t="s">
        <v>53</v>
      </c>
      <c r="F1215" s="22">
        <v>10.5</v>
      </c>
    </row>
    <row r="1216" spans="2:6" x14ac:dyDescent="0.25">
      <c r="C1216" s="9"/>
      <c r="D1216" s="5" t="s">
        <v>241</v>
      </c>
      <c r="E1216" s="23" t="s">
        <v>53</v>
      </c>
      <c r="F1216" s="25">
        <v>7.3</v>
      </c>
    </row>
    <row r="1217" spans="2:6" x14ac:dyDescent="0.25">
      <c r="C1217" s="17"/>
      <c r="D1217" s="18" t="s">
        <v>19</v>
      </c>
      <c r="E1217" s="16"/>
      <c r="F1217" s="15"/>
    </row>
    <row r="1219" spans="2:6" x14ac:dyDescent="0.25">
      <c r="B1219" s="4" t="str">
        <f xml:space="preserve"> HYPERLINK("#'目次'!B63", "[58]")</f>
        <v>[58]</v>
      </c>
      <c r="C1219" s="1" t="s">
        <v>701</v>
      </c>
    </row>
    <row r="1220" spans="2:6" x14ac:dyDescent="0.25">
      <c r="B1220" s="1" t="s">
        <v>7</v>
      </c>
      <c r="C1220" s="1" t="s">
        <v>682</v>
      </c>
    </row>
    <row r="1221" spans="2:6" x14ac:dyDescent="0.25">
      <c r="B1221" s="1"/>
      <c r="C1221" s="1"/>
    </row>
    <row r="1222" spans="2:6" x14ac:dyDescent="0.25">
      <c r="E1222" s="7" t="s">
        <v>2</v>
      </c>
      <c r="F1222" s="12" t="s">
        <v>3</v>
      </c>
    </row>
    <row r="1223" spans="2:6" x14ac:dyDescent="0.25">
      <c r="C1223" s="6"/>
      <c r="D1223" s="11" t="s">
        <v>10</v>
      </c>
      <c r="E1223" s="13">
        <v>108</v>
      </c>
      <c r="F1223" s="14">
        <v>100</v>
      </c>
    </row>
    <row r="1224" spans="2:6" x14ac:dyDescent="0.25">
      <c r="C1224" s="10">
        <v>1</v>
      </c>
      <c r="D1224" s="3" t="s">
        <v>688</v>
      </c>
      <c r="E1224" s="8">
        <v>2</v>
      </c>
      <c r="F1224" s="2">
        <v>1.9</v>
      </c>
    </row>
    <row r="1225" spans="2:6" x14ac:dyDescent="0.25">
      <c r="C1225" s="10">
        <v>2</v>
      </c>
      <c r="D1225" s="3" t="s">
        <v>689</v>
      </c>
      <c r="E1225" s="8">
        <v>43</v>
      </c>
      <c r="F1225" s="2">
        <v>39.799999999999997</v>
      </c>
    </row>
    <row r="1226" spans="2:6" x14ac:dyDescent="0.25">
      <c r="C1226" s="10">
        <v>3</v>
      </c>
      <c r="D1226" s="3" t="s">
        <v>690</v>
      </c>
      <c r="E1226" s="8">
        <v>34</v>
      </c>
      <c r="F1226" s="2">
        <v>31.5</v>
      </c>
    </row>
    <row r="1227" spans="2:6" x14ac:dyDescent="0.25">
      <c r="C1227" s="10">
        <v>4</v>
      </c>
      <c r="D1227" s="3" t="s">
        <v>691</v>
      </c>
      <c r="E1227" s="8">
        <v>28</v>
      </c>
      <c r="F1227" s="2">
        <v>25.9</v>
      </c>
    </row>
    <row r="1228" spans="2:6" x14ac:dyDescent="0.25">
      <c r="C1228" s="10">
        <v>5</v>
      </c>
      <c r="D1228" s="3" t="s">
        <v>692</v>
      </c>
      <c r="E1228" s="8">
        <v>1</v>
      </c>
      <c r="F1228" s="2">
        <v>0.9</v>
      </c>
    </row>
    <row r="1229" spans="2:6" x14ac:dyDescent="0.25">
      <c r="C1229" s="10">
        <v>6</v>
      </c>
      <c r="D1229" s="3" t="s">
        <v>693</v>
      </c>
      <c r="E1229" s="8">
        <v>0</v>
      </c>
      <c r="F1229" s="21" t="s">
        <v>53</v>
      </c>
    </row>
    <row r="1230" spans="2:6" x14ac:dyDescent="0.25">
      <c r="C1230" s="10">
        <v>7</v>
      </c>
      <c r="D1230" s="3" t="s">
        <v>694</v>
      </c>
      <c r="E1230" s="8">
        <v>0</v>
      </c>
      <c r="F1230" s="21" t="s">
        <v>53</v>
      </c>
    </row>
    <row r="1231" spans="2:6" x14ac:dyDescent="0.25">
      <c r="C1231" s="10">
        <v>8</v>
      </c>
      <c r="D1231" s="3" t="s">
        <v>227</v>
      </c>
      <c r="E1231" s="8">
        <v>0</v>
      </c>
      <c r="F1231" s="21" t="s">
        <v>53</v>
      </c>
    </row>
    <row r="1232" spans="2:6" x14ac:dyDescent="0.25">
      <c r="C1232" s="10"/>
      <c r="D1232" s="3" t="s">
        <v>695</v>
      </c>
      <c r="E1232" s="24" t="s">
        <v>53</v>
      </c>
      <c r="F1232" s="22">
        <v>18.5</v>
      </c>
    </row>
    <row r="1233" spans="2:6" x14ac:dyDescent="0.25">
      <c r="C1233" s="9"/>
      <c r="D1233" s="5" t="s">
        <v>241</v>
      </c>
      <c r="E1233" s="23" t="s">
        <v>53</v>
      </c>
      <c r="F1233" s="25">
        <v>11.7</v>
      </c>
    </row>
    <row r="1234" spans="2:6" x14ac:dyDescent="0.25">
      <c r="C1234" s="17"/>
      <c r="D1234" s="18" t="s">
        <v>19</v>
      </c>
      <c r="E1234" s="16"/>
      <c r="F1234" s="15"/>
    </row>
    <row r="1236" spans="2:6" x14ac:dyDescent="0.25">
      <c r="B1236" s="4" t="str">
        <f xml:space="preserve"> HYPERLINK("#'目次'!B64", "[59]")</f>
        <v>[59]</v>
      </c>
      <c r="C1236" s="1" t="s">
        <v>703</v>
      </c>
    </row>
    <row r="1237" spans="2:6" x14ac:dyDescent="0.25">
      <c r="B1237" s="1" t="s">
        <v>7</v>
      </c>
      <c r="C1237" s="1" t="s">
        <v>685</v>
      </c>
    </row>
    <row r="1238" spans="2:6" x14ac:dyDescent="0.25">
      <c r="B1238" s="1"/>
      <c r="C1238" s="1"/>
    </row>
    <row r="1239" spans="2:6" x14ac:dyDescent="0.25">
      <c r="E1239" s="7" t="s">
        <v>2</v>
      </c>
      <c r="F1239" s="12" t="s">
        <v>3</v>
      </c>
    </row>
    <row r="1240" spans="2:6" x14ac:dyDescent="0.25">
      <c r="C1240" s="6"/>
      <c r="D1240" s="11" t="s">
        <v>10</v>
      </c>
      <c r="E1240" s="13">
        <v>233</v>
      </c>
      <c r="F1240" s="14">
        <v>100</v>
      </c>
    </row>
    <row r="1241" spans="2:6" x14ac:dyDescent="0.25">
      <c r="C1241" s="10">
        <v>1</v>
      </c>
      <c r="D1241" s="3" t="s">
        <v>688</v>
      </c>
      <c r="E1241" s="8">
        <v>13</v>
      </c>
      <c r="F1241" s="2">
        <v>5.6</v>
      </c>
    </row>
    <row r="1242" spans="2:6" x14ac:dyDescent="0.25">
      <c r="C1242" s="10">
        <v>2</v>
      </c>
      <c r="D1242" s="3" t="s">
        <v>689</v>
      </c>
      <c r="E1242" s="8">
        <v>160</v>
      </c>
      <c r="F1242" s="2">
        <v>68.7</v>
      </c>
    </row>
    <row r="1243" spans="2:6" x14ac:dyDescent="0.25">
      <c r="C1243" s="10">
        <v>3</v>
      </c>
      <c r="D1243" s="3" t="s">
        <v>690</v>
      </c>
      <c r="E1243" s="8">
        <v>39</v>
      </c>
      <c r="F1243" s="2">
        <v>16.7</v>
      </c>
    </row>
    <row r="1244" spans="2:6" x14ac:dyDescent="0.25">
      <c r="C1244" s="10">
        <v>4</v>
      </c>
      <c r="D1244" s="3" t="s">
        <v>691</v>
      </c>
      <c r="E1244" s="8">
        <v>15</v>
      </c>
      <c r="F1244" s="2">
        <v>6.4</v>
      </c>
    </row>
    <row r="1245" spans="2:6" x14ac:dyDescent="0.25">
      <c r="C1245" s="10">
        <v>5</v>
      </c>
      <c r="D1245" s="3" t="s">
        <v>692</v>
      </c>
      <c r="E1245" s="8">
        <v>2</v>
      </c>
      <c r="F1245" s="2">
        <v>0.9</v>
      </c>
    </row>
    <row r="1246" spans="2:6" x14ac:dyDescent="0.25">
      <c r="C1246" s="10">
        <v>6</v>
      </c>
      <c r="D1246" s="3" t="s">
        <v>693</v>
      </c>
      <c r="E1246" s="8">
        <v>0</v>
      </c>
      <c r="F1246" s="21" t="s">
        <v>53</v>
      </c>
    </row>
    <row r="1247" spans="2:6" x14ac:dyDescent="0.25">
      <c r="C1247" s="10">
        <v>7</v>
      </c>
      <c r="D1247" s="3" t="s">
        <v>694</v>
      </c>
      <c r="E1247" s="8">
        <v>0</v>
      </c>
      <c r="F1247" s="21" t="s">
        <v>53</v>
      </c>
    </row>
    <row r="1248" spans="2:6" x14ac:dyDescent="0.25">
      <c r="C1248" s="10">
        <v>8</v>
      </c>
      <c r="D1248" s="3" t="s">
        <v>227</v>
      </c>
      <c r="E1248" s="8">
        <v>4</v>
      </c>
      <c r="F1248" s="2">
        <v>1.7</v>
      </c>
    </row>
    <row r="1249" spans="2:6" x14ac:dyDescent="0.25">
      <c r="C1249" s="10"/>
      <c r="D1249" s="3" t="s">
        <v>695</v>
      </c>
      <c r="E1249" s="24" t="s">
        <v>53</v>
      </c>
      <c r="F1249" s="22">
        <v>10.8</v>
      </c>
    </row>
    <row r="1250" spans="2:6" x14ac:dyDescent="0.25">
      <c r="C1250" s="9"/>
      <c r="D1250" s="5" t="s">
        <v>241</v>
      </c>
      <c r="E1250" s="23" t="s">
        <v>53</v>
      </c>
      <c r="F1250" s="25">
        <v>8.6</v>
      </c>
    </row>
    <row r="1251" spans="2:6" x14ac:dyDescent="0.25">
      <c r="C1251" s="17"/>
      <c r="D1251" s="18" t="s">
        <v>19</v>
      </c>
      <c r="E1251" s="16"/>
      <c r="F1251" s="15"/>
    </row>
    <row r="1253" spans="2:6" x14ac:dyDescent="0.25">
      <c r="B1253" s="4" t="str">
        <f xml:space="preserve"> HYPERLINK("#'目次'!B65", "[60]")</f>
        <v>[60]</v>
      </c>
      <c r="C1253" s="1" t="s">
        <v>705</v>
      </c>
    </row>
    <row r="1254" spans="2:6" x14ac:dyDescent="0.25">
      <c r="B1254" s="1" t="s">
        <v>7</v>
      </c>
      <c r="C1254" s="1" t="s">
        <v>706</v>
      </c>
    </row>
    <row r="1255" spans="2:6" x14ac:dyDescent="0.25">
      <c r="B1255" s="1"/>
      <c r="C1255" s="1"/>
    </row>
    <row r="1256" spans="2:6" x14ac:dyDescent="0.25">
      <c r="E1256" s="7" t="s">
        <v>2</v>
      </c>
      <c r="F1256" s="12" t="s">
        <v>3</v>
      </c>
    </row>
    <row r="1257" spans="2:6" x14ac:dyDescent="0.25">
      <c r="C1257" s="6"/>
      <c r="D1257" s="11" t="s">
        <v>10</v>
      </c>
      <c r="E1257" s="13">
        <v>1486</v>
      </c>
      <c r="F1257" s="14">
        <v>100</v>
      </c>
    </row>
    <row r="1258" spans="2:6" x14ac:dyDescent="0.25">
      <c r="C1258" s="10">
        <v>1</v>
      </c>
      <c r="D1258" s="3" t="s">
        <v>688</v>
      </c>
      <c r="E1258" s="8">
        <v>45</v>
      </c>
      <c r="F1258" s="2">
        <v>3</v>
      </c>
    </row>
    <row r="1259" spans="2:6" x14ac:dyDescent="0.25">
      <c r="C1259" s="10">
        <v>2</v>
      </c>
      <c r="D1259" s="3" t="s">
        <v>689</v>
      </c>
      <c r="E1259" s="8">
        <v>608</v>
      </c>
      <c r="F1259" s="2">
        <v>40.9</v>
      </c>
    </row>
    <row r="1260" spans="2:6" x14ac:dyDescent="0.25">
      <c r="C1260" s="10">
        <v>3</v>
      </c>
      <c r="D1260" s="3" t="s">
        <v>690</v>
      </c>
      <c r="E1260" s="8">
        <v>530</v>
      </c>
      <c r="F1260" s="2">
        <v>35.700000000000003</v>
      </c>
    </row>
    <row r="1261" spans="2:6" x14ac:dyDescent="0.25">
      <c r="C1261" s="10">
        <v>4</v>
      </c>
      <c r="D1261" s="3" t="s">
        <v>691</v>
      </c>
      <c r="E1261" s="8">
        <v>273</v>
      </c>
      <c r="F1261" s="2">
        <v>18.399999999999999</v>
      </c>
    </row>
    <row r="1262" spans="2:6" x14ac:dyDescent="0.25">
      <c r="C1262" s="10">
        <v>5</v>
      </c>
      <c r="D1262" s="3" t="s">
        <v>692</v>
      </c>
      <c r="E1262" s="8">
        <v>18</v>
      </c>
      <c r="F1262" s="2">
        <v>1.2</v>
      </c>
    </row>
    <row r="1263" spans="2:6" x14ac:dyDescent="0.25">
      <c r="C1263" s="10">
        <v>6</v>
      </c>
      <c r="D1263" s="3" t="s">
        <v>693</v>
      </c>
      <c r="E1263" s="8">
        <v>7</v>
      </c>
      <c r="F1263" s="2">
        <v>0.5</v>
      </c>
    </row>
    <row r="1264" spans="2:6" x14ac:dyDescent="0.25">
      <c r="C1264" s="10">
        <v>7</v>
      </c>
      <c r="D1264" s="3" t="s">
        <v>694</v>
      </c>
      <c r="E1264" s="8">
        <v>2</v>
      </c>
      <c r="F1264" s="2">
        <v>0.1</v>
      </c>
    </row>
    <row r="1265" spans="2:6" x14ac:dyDescent="0.25">
      <c r="C1265" s="10">
        <v>8</v>
      </c>
      <c r="D1265" s="3" t="s">
        <v>227</v>
      </c>
      <c r="E1265" s="8">
        <v>3</v>
      </c>
      <c r="F1265" s="2">
        <v>0.2</v>
      </c>
    </row>
    <row r="1266" spans="2:6" x14ac:dyDescent="0.25">
      <c r="C1266" s="10"/>
      <c r="D1266" s="3" t="s">
        <v>695</v>
      </c>
      <c r="E1266" s="24" t="s">
        <v>53</v>
      </c>
      <c r="F1266" s="22">
        <v>17.7</v>
      </c>
    </row>
    <row r="1267" spans="2:6" x14ac:dyDescent="0.25">
      <c r="C1267" s="9"/>
      <c r="D1267" s="5" t="s">
        <v>241</v>
      </c>
      <c r="E1267" s="23" t="s">
        <v>53</v>
      </c>
      <c r="F1267" s="25">
        <v>14.3</v>
      </c>
    </row>
    <row r="1268" spans="2:6" x14ac:dyDescent="0.25">
      <c r="C1268" s="17"/>
      <c r="D1268" s="18" t="s">
        <v>19</v>
      </c>
      <c r="E1268" s="16"/>
      <c r="F1268" s="15"/>
    </row>
    <row r="1270" spans="2:6" x14ac:dyDescent="0.25">
      <c r="B1270" s="4" t="str">
        <f xml:space="preserve"> HYPERLINK("#'目次'!B66", "[61]")</f>
        <v>[61]</v>
      </c>
      <c r="C1270" s="1" t="s">
        <v>708</v>
      </c>
    </row>
    <row r="1271" spans="2:6" x14ac:dyDescent="0.25">
      <c r="B1271" s="1"/>
      <c r="C1271" s="1"/>
    </row>
    <row r="1272" spans="2:6" x14ac:dyDescent="0.25">
      <c r="B1272" s="1"/>
      <c r="C1272" s="1"/>
    </row>
    <row r="1273" spans="2:6" x14ac:dyDescent="0.25">
      <c r="E1273" s="7" t="s">
        <v>2</v>
      </c>
      <c r="F1273" s="12" t="s">
        <v>3</v>
      </c>
    </row>
    <row r="1274" spans="2:6" x14ac:dyDescent="0.25">
      <c r="C1274" s="6"/>
      <c r="D1274" s="11" t="s">
        <v>10</v>
      </c>
      <c r="E1274" s="13">
        <v>1496</v>
      </c>
      <c r="F1274" s="14">
        <v>100</v>
      </c>
    </row>
    <row r="1275" spans="2:6" x14ac:dyDescent="0.25">
      <c r="C1275" s="10">
        <v>1</v>
      </c>
      <c r="D1275" s="3" t="s">
        <v>709</v>
      </c>
      <c r="E1275" s="8">
        <v>6</v>
      </c>
      <c r="F1275" s="2">
        <v>0.4</v>
      </c>
    </row>
    <row r="1276" spans="2:6" x14ac:dyDescent="0.25">
      <c r="C1276" s="10">
        <v>2</v>
      </c>
      <c r="D1276" s="3" t="s">
        <v>710</v>
      </c>
      <c r="E1276" s="8">
        <v>135</v>
      </c>
      <c r="F1276" s="2">
        <v>9</v>
      </c>
    </row>
    <row r="1277" spans="2:6" x14ac:dyDescent="0.25">
      <c r="C1277" s="10">
        <v>3</v>
      </c>
      <c r="D1277" s="3" t="s">
        <v>711</v>
      </c>
      <c r="E1277" s="8">
        <v>777</v>
      </c>
      <c r="F1277" s="2">
        <v>51.9</v>
      </c>
    </row>
    <row r="1278" spans="2:6" x14ac:dyDescent="0.25">
      <c r="C1278" s="10">
        <v>4</v>
      </c>
      <c r="D1278" s="3" t="s">
        <v>712</v>
      </c>
      <c r="E1278" s="8">
        <v>477</v>
      </c>
      <c r="F1278" s="2">
        <v>31.9</v>
      </c>
    </row>
    <row r="1279" spans="2:6" x14ac:dyDescent="0.25">
      <c r="C1279" s="10">
        <v>5</v>
      </c>
      <c r="D1279" s="3" t="s">
        <v>713</v>
      </c>
      <c r="E1279" s="8">
        <v>89</v>
      </c>
      <c r="F1279" s="2">
        <v>5.9</v>
      </c>
    </row>
    <row r="1280" spans="2:6" x14ac:dyDescent="0.25">
      <c r="C1280" s="10">
        <v>6</v>
      </c>
      <c r="D1280" s="3" t="s">
        <v>714</v>
      </c>
      <c r="E1280" s="8">
        <v>8</v>
      </c>
      <c r="F1280" s="2">
        <v>0.5</v>
      </c>
    </row>
    <row r="1281" spans="2:6" x14ac:dyDescent="0.25">
      <c r="C1281" s="10">
        <v>7</v>
      </c>
      <c r="D1281" s="3" t="s">
        <v>227</v>
      </c>
      <c r="E1281" s="8">
        <v>4</v>
      </c>
      <c r="F1281" s="2">
        <v>0.3</v>
      </c>
    </row>
    <row r="1282" spans="2:6" x14ac:dyDescent="0.25">
      <c r="C1282" s="10"/>
      <c r="D1282" s="3" t="s">
        <v>715</v>
      </c>
      <c r="E1282" s="24" t="s">
        <v>53</v>
      </c>
      <c r="F1282" s="22">
        <v>21.6</v>
      </c>
    </row>
    <row r="1283" spans="2:6" x14ac:dyDescent="0.25">
      <c r="C1283" s="9"/>
      <c r="D1283" s="5" t="s">
        <v>241</v>
      </c>
      <c r="E1283" s="23" t="s">
        <v>53</v>
      </c>
      <c r="F1283" s="25">
        <v>0.7</v>
      </c>
    </row>
    <row r="1284" spans="2:6" x14ac:dyDescent="0.25">
      <c r="C1284" s="17"/>
      <c r="D1284" s="18" t="s">
        <v>19</v>
      </c>
      <c r="E1284" s="16"/>
      <c r="F1284" s="15"/>
    </row>
    <row r="1286" spans="2:6" x14ac:dyDescent="0.25">
      <c r="B1286" s="4" t="str">
        <f xml:space="preserve"> HYPERLINK("#'目次'!B67", "[62]")</f>
        <v>[62]</v>
      </c>
      <c r="C1286" s="1" t="s">
        <v>717</v>
      </c>
    </row>
    <row r="1287" spans="2:6" x14ac:dyDescent="0.25">
      <c r="B1287" s="1"/>
      <c r="C1287" s="1"/>
    </row>
    <row r="1288" spans="2:6" x14ac:dyDescent="0.25">
      <c r="B1288" s="1"/>
      <c r="C1288" s="1"/>
    </row>
    <row r="1289" spans="2:6" x14ac:dyDescent="0.25">
      <c r="E1289" s="7" t="s">
        <v>2</v>
      </c>
      <c r="F1289" s="12" t="s">
        <v>3</v>
      </c>
    </row>
    <row r="1290" spans="2:6" x14ac:dyDescent="0.25">
      <c r="C1290" s="6"/>
      <c r="D1290" s="11" t="s">
        <v>10</v>
      </c>
      <c r="E1290" s="13">
        <v>1496</v>
      </c>
      <c r="F1290" s="14">
        <v>100</v>
      </c>
    </row>
    <row r="1291" spans="2:6" x14ac:dyDescent="0.25">
      <c r="C1291" s="10">
        <v>1</v>
      </c>
      <c r="D1291" s="3" t="s">
        <v>718</v>
      </c>
      <c r="E1291" s="8">
        <v>50</v>
      </c>
      <c r="F1291" s="2">
        <v>3.3</v>
      </c>
    </row>
    <row r="1292" spans="2:6" x14ac:dyDescent="0.25">
      <c r="C1292" s="10">
        <v>2</v>
      </c>
      <c r="D1292" s="3" t="s">
        <v>719</v>
      </c>
      <c r="E1292" s="8">
        <v>918</v>
      </c>
      <c r="F1292" s="2">
        <v>61.4</v>
      </c>
    </row>
    <row r="1293" spans="2:6" x14ac:dyDescent="0.25">
      <c r="C1293" s="10">
        <v>3</v>
      </c>
      <c r="D1293" s="3" t="s">
        <v>720</v>
      </c>
      <c r="E1293" s="8">
        <v>490</v>
      </c>
      <c r="F1293" s="2">
        <v>32.799999999999997</v>
      </c>
    </row>
    <row r="1294" spans="2:6" x14ac:dyDescent="0.25">
      <c r="C1294" s="10">
        <v>4</v>
      </c>
      <c r="D1294" s="3" t="s">
        <v>721</v>
      </c>
      <c r="E1294" s="8">
        <v>32</v>
      </c>
      <c r="F1294" s="2">
        <v>2.1</v>
      </c>
    </row>
    <row r="1295" spans="2:6" x14ac:dyDescent="0.25">
      <c r="C1295" s="10">
        <v>5</v>
      </c>
      <c r="D1295" s="3" t="s">
        <v>722</v>
      </c>
      <c r="E1295" s="8">
        <v>2</v>
      </c>
      <c r="F1295" s="2">
        <v>0.1</v>
      </c>
    </row>
    <row r="1296" spans="2:6" x14ac:dyDescent="0.25">
      <c r="C1296" s="10">
        <v>6</v>
      </c>
      <c r="D1296" s="3" t="s">
        <v>227</v>
      </c>
      <c r="E1296" s="8">
        <v>4</v>
      </c>
      <c r="F1296" s="2">
        <v>0.3</v>
      </c>
    </row>
    <row r="1297" spans="2:6" x14ac:dyDescent="0.25">
      <c r="C1297" s="10"/>
      <c r="D1297" s="3" t="s">
        <v>715</v>
      </c>
      <c r="E1297" s="24" t="s">
        <v>53</v>
      </c>
      <c r="F1297" s="22">
        <v>6.6</v>
      </c>
    </row>
    <row r="1298" spans="2:6" x14ac:dyDescent="0.25">
      <c r="C1298" s="9"/>
      <c r="D1298" s="5" t="s">
        <v>241</v>
      </c>
      <c r="E1298" s="23" t="s">
        <v>53</v>
      </c>
      <c r="F1298" s="25">
        <v>0.5</v>
      </c>
    </row>
    <row r="1299" spans="2:6" x14ac:dyDescent="0.25">
      <c r="C1299" s="17"/>
      <c r="D1299" s="18" t="s">
        <v>19</v>
      </c>
      <c r="E1299" s="16"/>
      <c r="F1299" s="15"/>
    </row>
    <row r="1301" spans="2:6" x14ac:dyDescent="0.25">
      <c r="B1301" s="4" t="str">
        <f xml:space="preserve"> HYPERLINK("#'目次'!B68", "[63]")</f>
        <v>[63]</v>
      </c>
      <c r="C1301" s="1" t="s">
        <v>724</v>
      </c>
    </row>
    <row r="1302" spans="2:6" x14ac:dyDescent="0.25">
      <c r="B1302" s="1"/>
      <c r="C1302" s="1"/>
    </row>
    <row r="1303" spans="2:6" x14ac:dyDescent="0.25">
      <c r="B1303" s="1"/>
      <c r="C1303" s="1"/>
    </row>
    <row r="1304" spans="2:6" x14ac:dyDescent="0.25">
      <c r="E1304" s="7" t="s">
        <v>2</v>
      </c>
      <c r="F1304" s="12" t="s">
        <v>3</v>
      </c>
    </row>
    <row r="1305" spans="2:6" x14ac:dyDescent="0.25">
      <c r="C1305" s="6"/>
      <c r="D1305" s="11" t="s">
        <v>10</v>
      </c>
      <c r="E1305" s="13">
        <v>1496</v>
      </c>
      <c r="F1305" s="14">
        <v>100</v>
      </c>
    </row>
    <row r="1306" spans="2:6" x14ac:dyDescent="0.25">
      <c r="C1306" s="10">
        <v>1</v>
      </c>
      <c r="D1306" s="3" t="s">
        <v>709</v>
      </c>
      <c r="E1306" s="8">
        <v>6</v>
      </c>
      <c r="F1306" s="2">
        <v>0.4</v>
      </c>
    </row>
    <row r="1307" spans="2:6" x14ac:dyDescent="0.25">
      <c r="C1307" s="10">
        <v>2</v>
      </c>
      <c r="D1307" s="3" t="s">
        <v>710</v>
      </c>
      <c r="E1307" s="8">
        <v>74</v>
      </c>
      <c r="F1307" s="2">
        <v>4.9000000000000004</v>
      </c>
    </row>
    <row r="1308" spans="2:6" x14ac:dyDescent="0.25">
      <c r="C1308" s="10">
        <v>3</v>
      </c>
      <c r="D1308" s="3" t="s">
        <v>711</v>
      </c>
      <c r="E1308" s="8">
        <v>519</v>
      </c>
      <c r="F1308" s="2">
        <v>34.700000000000003</v>
      </c>
    </row>
    <row r="1309" spans="2:6" x14ac:dyDescent="0.25">
      <c r="C1309" s="10">
        <v>4</v>
      </c>
      <c r="D1309" s="3" t="s">
        <v>712</v>
      </c>
      <c r="E1309" s="8">
        <v>611</v>
      </c>
      <c r="F1309" s="2">
        <v>40.799999999999997</v>
      </c>
    </row>
    <row r="1310" spans="2:6" x14ac:dyDescent="0.25">
      <c r="C1310" s="10">
        <v>5</v>
      </c>
      <c r="D1310" s="3" t="s">
        <v>713</v>
      </c>
      <c r="E1310" s="8">
        <v>241</v>
      </c>
      <c r="F1310" s="2">
        <v>16.100000000000001</v>
      </c>
    </row>
    <row r="1311" spans="2:6" x14ac:dyDescent="0.25">
      <c r="C1311" s="10">
        <v>6</v>
      </c>
      <c r="D1311" s="3" t="s">
        <v>714</v>
      </c>
      <c r="E1311" s="8">
        <v>36</v>
      </c>
      <c r="F1311" s="2">
        <v>2.4</v>
      </c>
    </row>
    <row r="1312" spans="2:6" x14ac:dyDescent="0.25">
      <c r="C1312" s="10">
        <v>7</v>
      </c>
      <c r="D1312" s="3" t="s">
        <v>227</v>
      </c>
      <c r="E1312" s="8">
        <v>9</v>
      </c>
      <c r="F1312" s="2">
        <v>0.6</v>
      </c>
    </row>
    <row r="1313" spans="2:6" x14ac:dyDescent="0.25">
      <c r="C1313" s="10"/>
      <c r="D1313" s="3" t="s">
        <v>715</v>
      </c>
      <c r="E1313" s="24" t="s">
        <v>53</v>
      </c>
      <c r="F1313" s="22">
        <v>21.9</v>
      </c>
    </row>
    <row r="1314" spans="2:6" x14ac:dyDescent="0.25">
      <c r="C1314" s="9"/>
      <c r="D1314" s="5" t="s">
        <v>241</v>
      </c>
      <c r="E1314" s="23" t="s">
        <v>53</v>
      </c>
      <c r="F1314" s="25">
        <v>0.8</v>
      </c>
    </row>
    <row r="1315" spans="2:6" x14ac:dyDescent="0.25">
      <c r="C1315" s="17"/>
      <c r="D1315" s="18" t="s">
        <v>19</v>
      </c>
      <c r="E1315" s="16"/>
      <c r="F1315" s="15"/>
    </row>
    <row r="1317" spans="2:6" x14ac:dyDescent="0.25">
      <c r="B1317" s="4" t="str">
        <f xml:space="preserve"> HYPERLINK("#'目次'!B69", "[64]")</f>
        <v>[64]</v>
      </c>
      <c r="C1317" s="1" t="s">
        <v>726</v>
      </c>
    </row>
    <row r="1318" spans="2:6" x14ac:dyDescent="0.25">
      <c r="B1318" s="1"/>
      <c r="C1318" s="1"/>
    </row>
    <row r="1319" spans="2:6" x14ac:dyDescent="0.25">
      <c r="B1319" s="1"/>
      <c r="C1319" s="1"/>
    </row>
    <row r="1320" spans="2:6" x14ac:dyDescent="0.25">
      <c r="E1320" s="7" t="s">
        <v>2</v>
      </c>
      <c r="F1320" s="12" t="s">
        <v>3</v>
      </c>
    </row>
    <row r="1321" spans="2:6" x14ac:dyDescent="0.25">
      <c r="C1321" s="6"/>
      <c r="D1321" s="11" t="s">
        <v>10</v>
      </c>
      <c r="E1321" s="13">
        <v>1496</v>
      </c>
      <c r="F1321" s="14">
        <v>100</v>
      </c>
    </row>
    <row r="1322" spans="2:6" x14ac:dyDescent="0.25">
      <c r="C1322" s="10">
        <v>1</v>
      </c>
      <c r="D1322" s="3" t="s">
        <v>718</v>
      </c>
      <c r="E1322" s="8">
        <v>27</v>
      </c>
      <c r="F1322" s="2">
        <v>1.8</v>
      </c>
    </row>
    <row r="1323" spans="2:6" x14ac:dyDescent="0.25">
      <c r="C1323" s="10">
        <v>2</v>
      </c>
      <c r="D1323" s="3" t="s">
        <v>719</v>
      </c>
      <c r="E1323" s="8">
        <v>323</v>
      </c>
      <c r="F1323" s="2">
        <v>21.6</v>
      </c>
    </row>
    <row r="1324" spans="2:6" x14ac:dyDescent="0.25">
      <c r="C1324" s="10">
        <v>3</v>
      </c>
      <c r="D1324" s="3" t="s">
        <v>720</v>
      </c>
      <c r="E1324" s="8">
        <v>629</v>
      </c>
      <c r="F1324" s="2">
        <v>42</v>
      </c>
    </row>
    <row r="1325" spans="2:6" x14ac:dyDescent="0.25">
      <c r="C1325" s="10">
        <v>4</v>
      </c>
      <c r="D1325" s="3" t="s">
        <v>721</v>
      </c>
      <c r="E1325" s="8">
        <v>381</v>
      </c>
      <c r="F1325" s="2">
        <v>25.5</v>
      </c>
    </row>
    <row r="1326" spans="2:6" x14ac:dyDescent="0.25">
      <c r="C1326" s="10">
        <v>5</v>
      </c>
      <c r="D1326" s="3" t="s">
        <v>722</v>
      </c>
      <c r="E1326" s="8">
        <v>128</v>
      </c>
      <c r="F1326" s="2">
        <v>8.6</v>
      </c>
    </row>
    <row r="1327" spans="2:6" x14ac:dyDescent="0.25">
      <c r="C1327" s="10">
        <v>6</v>
      </c>
      <c r="D1327" s="3" t="s">
        <v>227</v>
      </c>
      <c r="E1327" s="8">
        <v>8</v>
      </c>
      <c r="F1327" s="2">
        <v>0.5</v>
      </c>
    </row>
    <row r="1328" spans="2:6" x14ac:dyDescent="0.25">
      <c r="C1328" s="10"/>
      <c r="D1328" s="3" t="s">
        <v>715</v>
      </c>
      <c r="E1328" s="24" t="s">
        <v>53</v>
      </c>
      <c r="F1328" s="22">
        <v>7.4</v>
      </c>
    </row>
    <row r="1329" spans="2:6" x14ac:dyDescent="0.25">
      <c r="C1329" s="9"/>
      <c r="D1329" s="5" t="s">
        <v>241</v>
      </c>
      <c r="E1329" s="23" t="s">
        <v>53</v>
      </c>
      <c r="F1329" s="25">
        <v>0.9</v>
      </c>
    </row>
    <row r="1330" spans="2:6" x14ac:dyDescent="0.25">
      <c r="C1330" s="17"/>
      <c r="D1330" s="18" t="s">
        <v>19</v>
      </c>
      <c r="E1330" s="16"/>
      <c r="F1330" s="15"/>
    </row>
    <row r="1332" spans="2:6" x14ac:dyDescent="0.25">
      <c r="B1332" s="4" t="str">
        <f xml:space="preserve"> HYPERLINK("#'目次'!B70", "[65]")</f>
        <v>[65]</v>
      </c>
      <c r="C1332" s="1" t="s">
        <v>728</v>
      </c>
    </row>
    <row r="1333" spans="2:6" x14ac:dyDescent="0.25">
      <c r="B1333" s="1"/>
      <c r="C1333" s="1"/>
    </row>
    <row r="1334" spans="2:6" x14ac:dyDescent="0.25">
      <c r="B1334" s="1"/>
      <c r="C1334" s="1"/>
    </row>
    <row r="1335" spans="2:6" x14ac:dyDescent="0.25">
      <c r="E1335" s="7" t="s">
        <v>2</v>
      </c>
      <c r="F1335" s="12" t="s">
        <v>3</v>
      </c>
    </row>
    <row r="1336" spans="2:6" x14ac:dyDescent="0.25">
      <c r="C1336" s="6"/>
      <c r="D1336" s="11" t="s">
        <v>10</v>
      </c>
      <c r="E1336" s="13">
        <v>1496</v>
      </c>
      <c r="F1336" s="14">
        <v>100</v>
      </c>
    </row>
    <row r="1337" spans="2:6" x14ac:dyDescent="0.25">
      <c r="C1337" s="10">
        <v>1</v>
      </c>
      <c r="D1337" s="3" t="s">
        <v>729</v>
      </c>
      <c r="E1337" s="8">
        <v>68</v>
      </c>
      <c r="F1337" s="2">
        <v>4.5</v>
      </c>
    </row>
    <row r="1338" spans="2:6" x14ac:dyDescent="0.25">
      <c r="C1338" s="10">
        <v>2</v>
      </c>
      <c r="D1338" s="3" t="s">
        <v>730</v>
      </c>
      <c r="E1338" s="8">
        <v>450</v>
      </c>
      <c r="F1338" s="2">
        <v>30.1</v>
      </c>
    </row>
    <row r="1339" spans="2:6" x14ac:dyDescent="0.25">
      <c r="C1339" s="10">
        <v>3</v>
      </c>
      <c r="D1339" s="3" t="s">
        <v>731</v>
      </c>
      <c r="E1339" s="8">
        <v>736</v>
      </c>
      <c r="F1339" s="2">
        <v>49.2</v>
      </c>
    </row>
    <row r="1340" spans="2:6" x14ac:dyDescent="0.25">
      <c r="C1340" s="10">
        <v>4</v>
      </c>
      <c r="D1340" s="3" t="s">
        <v>732</v>
      </c>
      <c r="E1340" s="8">
        <v>218</v>
      </c>
      <c r="F1340" s="2">
        <v>14.6</v>
      </c>
    </row>
    <row r="1341" spans="2:6" x14ac:dyDescent="0.25">
      <c r="C1341" s="10">
        <v>5</v>
      </c>
      <c r="D1341" s="3" t="s">
        <v>733</v>
      </c>
      <c r="E1341" s="8">
        <v>19</v>
      </c>
      <c r="F1341" s="2">
        <v>1.3</v>
      </c>
    </row>
    <row r="1342" spans="2:6" x14ac:dyDescent="0.25">
      <c r="C1342" s="10">
        <v>6</v>
      </c>
      <c r="D1342" s="3" t="s">
        <v>734</v>
      </c>
      <c r="E1342" s="8">
        <v>1</v>
      </c>
      <c r="F1342" s="2">
        <v>0.1</v>
      </c>
    </row>
    <row r="1343" spans="2:6" x14ac:dyDescent="0.25">
      <c r="C1343" s="10">
        <v>7</v>
      </c>
      <c r="D1343" s="3" t="s">
        <v>227</v>
      </c>
      <c r="E1343" s="8">
        <v>4</v>
      </c>
      <c r="F1343" s="2">
        <v>0.3</v>
      </c>
    </row>
    <row r="1344" spans="2:6" x14ac:dyDescent="0.25">
      <c r="C1344" s="10"/>
      <c r="D1344" s="3" t="s">
        <v>735</v>
      </c>
      <c r="E1344" s="24" t="s">
        <v>53</v>
      </c>
      <c r="F1344" s="22">
        <v>9.1</v>
      </c>
    </row>
    <row r="1345" spans="2:6" x14ac:dyDescent="0.25">
      <c r="C1345" s="9"/>
      <c r="D1345" s="5" t="s">
        <v>241</v>
      </c>
      <c r="E1345" s="23" t="s">
        <v>53</v>
      </c>
      <c r="F1345" s="25">
        <v>0.8</v>
      </c>
    </row>
    <row r="1346" spans="2:6" x14ac:dyDescent="0.25">
      <c r="C1346" s="17"/>
      <c r="D1346" s="18" t="s">
        <v>19</v>
      </c>
      <c r="E1346" s="16"/>
      <c r="F1346" s="15"/>
    </row>
    <row r="1348" spans="2:6" x14ac:dyDescent="0.25">
      <c r="B1348" s="4" t="str">
        <f xml:space="preserve"> HYPERLINK("#'目次'!B71", "[66]")</f>
        <v>[66]</v>
      </c>
      <c r="C1348" s="1" t="s">
        <v>737</v>
      </c>
    </row>
    <row r="1349" spans="2:6" x14ac:dyDescent="0.25">
      <c r="B1349" s="1"/>
      <c r="C1349" s="1"/>
    </row>
    <row r="1350" spans="2:6" x14ac:dyDescent="0.25">
      <c r="B1350" s="1"/>
      <c r="C1350" s="1"/>
    </row>
    <row r="1351" spans="2:6" x14ac:dyDescent="0.25">
      <c r="E1351" s="7" t="s">
        <v>2</v>
      </c>
      <c r="F1351" s="12" t="s">
        <v>3</v>
      </c>
    </row>
    <row r="1352" spans="2:6" x14ac:dyDescent="0.25">
      <c r="C1352" s="6"/>
      <c r="D1352" s="11" t="s">
        <v>10</v>
      </c>
      <c r="E1352" s="13">
        <v>1496</v>
      </c>
      <c r="F1352" s="14">
        <v>100</v>
      </c>
    </row>
    <row r="1353" spans="2:6" x14ac:dyDescent="0.25">
      <c r="C1353" s="10">
        <v>1</v>
      </c>
      <c r="D1353" s="3" t="s">
        <v>729</v>
      </c>
      <c r="E1353" s="8">
        <v>24</v>
      </c>
      <c r="F1353" s="2">
        <v>1.6</v>
      </c>
    </row>
    <row r="1354" spans="2:6" x14ac:dyDescent="0.25">
      <c r="C1354" s="10">
        <v>2</v>
      </c>
      <c r="D1354" s="3" t="s">
        <v>730</v>
      </c>
      <c r="E1354" s="8">
        <v>236</v>
      </c>
      <c r="F1354" s="2">
        <v>15.8</v>
      </c>
    </row>
    <row r="1355" spans="2:6" x14ac:dyDescent="0.25">
      <c r="C1355" s="10">
        <v>3</v>
      </c>
      <c r="D1355" s="3" t="s">
        <v>731</v>
      </c>
      <c r="E1355" s="8">
        <v>655</v>
      </c>
      <c r="F1355" s="2">
        <v>43.8</v>
      </c>
    </row>
    <row r="1356" spans="2:6" x14ac:dyDescent="0.25">
      <c r="C1356" s="10">
        <v>4</v>
      </c>
      <c r="D1356" s="3" t="s">
        <v>732</v>
      </c>
      <c r="E1356" s="8">
        <v>486</v>
      </c>
      <c r="F1356" s="2">
        <v>32.5</v>
      </c>
    </row>
    <row r="1357" spans="2:6" x14ac:dyDescent="0.25">
      <c r="C1357" s="10">
        <v>5</v>
      </c>
      <c r="D1357" s="3" t="s">
        <v>733</v>
      </c>
      <c r="E1357" s="8">
        <v>75</v>
      </c>
      <c r="F1357" s="2">
        <v>5</v>
      </c>
    </row>
    <row r="1358" spans="2:6" x14ac:dyDescent="0.25">
      <c r="C1358" s="10">
        <v>6</v>
      </c>
      <c r="D1358" s="3" t="s">
        <v>734</v>
      </c>
      <c r="E1358" s="8">
        <v>11</v>
      </c>
      <c r="F1358" s="2">
        <v>0.7</v>
      </c>
    </row>
    <row r="1359" spans="2:6" x14ac:dyDescent="0.25">
      <c r="C1359" s="10">
        <v>7</v>
      </c>
      <c r="D1359" s="3" t="s">
        <v>227</v>
      </c>
      <c r="E1359" s="8">
        <v>9</v>
      </c>
      <c r="F1359" s="2">
        <v>0.6</v>
      </c>
    </row>
    <row r="1360" spans="2:6" x14ac:dyDescent="0.25">
      <c r="C1360" s="10"/>
      <c r="D1360" s="3" t="s">
        <v>735</v>
      </c>
      <c r="E1360" s="24" t="s">
        <v>53</v>
      </c>
      <c r="F1360" s="22">
        <v>9.5</v>
      </c>
    </row>
    <row r="1361" spans="2:6" x14ac:dyDescent="0.25">
      <c r="C1361" s="9"/>
      <c r="D1361" s="5" t="s">
        <v>241</v>
      </c>
      <c r="E1361" s="23" t="s">
        <v>53</v>
      </c>
      <c r="F1361" s="25">
        <v>0.8</v>
      </c>
    </row>
    <row r="1362" spans="2:6" x14ac:dyDescent="0.25">
      <c r="C1362" s="17"/>
      <c r="D1362" s="18" t="s">
        <v>19</v>
      </c>
      <c r="E1362" s="16"/>
      <c r="F1362" s="15"/>
    </row>
    <row r="1364" spans="2:6" x14ac:dyDescent="0.25">
      <c r="B1364" s="4" t="str">
        <f xml:space="preserve"> HYPERLINK("#'目次'!B72", "[67]")</f>
        <v>[67]</v>
      </c>
      <c r="C1364" s="1" t="s">
        <v>739</v>
      </c>
    </row>
    <row r="1365" spans="2:6" x14ac:dyDescent="0.25">
      <c r="B1365" s="1"/>
      <c r="C1365" s="1"/>
    </row>
    <row r="1366" spans="2:6" x14ac:dyDescent="0.25">
      <c r="B1366" s="1"/>
      <c r="C1366" s="1"/>
    </row>
    <row r="1367" spans="2:6" x14ac:dyDescent="0.25">
      <c r="E1367" s="7" t="s">
        <v>2</v>
      </c>
      <c r="F1367" s="12" t="s">
        <v>3</v>
      </c>
    </row>
    <row r="1368" spans="2:6" x14ac:dyDescent="0.25">
      <c r="C1368" s="6"/>
      <c r="D1368" s="11" t="s">
        <v>10</v>
      </c>
      <c r="E1368" s="13">
        <v>1496</v>
      </c>
      <c r="F1368" s="14">
        <v>100</v>
      </c>
    </row>
    <row r="1369" spans="2:6" x14ac:dyDescent="0.25">
      <c r="C1369" s="10">
        <v>1</v>
      </c>
      <c r="D1369" s="3" t="s">
        <v>740</v>
      </c>
      <c r="E1369" s="8">
        <v>148</v>
      </c>
      <c r="F1369" s="2">
        <v>9.9</v>
      </c>
    </row>
    <row r="1370" spans="2:6" x14ac:dyDescent="0.25">
      <c r="C1370" s="10">
        <v>2</v>
      </c>
      <c r="D1370" s="3" t="s">
        <v>741</v>
      </c>
      <c r="E1370" s="8">
        <v>303</v>
      </c>
      <c r="F1370" s="2">
        <v>20.3</v>
      </c>
    </row>
    <row r="1371" spans="2:6" x14ac:dyDescent="0.25">
      <c r="C1371" s="10">
        <v>3</v>
      </c>
      <c r="D1371" s="3" t="s">
        <v>742</v>
      </c>
      <c r="E1371" s="8">
        <v>469</v>
      </c>
      <c r="F1371" s="2">
        <v>31.4</v>
      </c>
    </row>
    <row r="1372" spans="2:6" x14ac:dyDescent="0.25">
      <c r="C1372" s="10">
        <v>4</v>
      </c>
      <c r="D1372" s="3" t="s">
        <v>743</v>
      </c>
      <c r="E1372" s="8">
        <v>379</v>
      </c>
      <c r="F1372" s="2">
        <v>25.3</v>
      </c>
    </row>
    <row r="1373" spans="2:6" x14ac:dyDescent="0.25">
      <c r="C1373" s="10">
        <v>5</v>
      </c>
      <c r="D1373" s="3" t="s">
        <v>744</v>
      </c>
      <c r="E1373" s="8">
        <v>111</v>
      </c>
      <c r="F1373" s="2">
        <v>7.4</v>
      </c>
    </row>
    <row r="1374" spans="2:6" x14ac:dyDescent="0.25">
      <c r="C1374" s="10">
        <v>6</v>
      </c>
      <c r="D1374" s="3" t="s">
        <v>745</v>
      </c>
      <c r="E1374" s="8">
        <v>44</v>
      </c>
      <c r="F1374" s="2">
        <v>2.9</v>
      </c>
    </row>
    <row r="1375" spans="2:6" x14ac:dyDescent="0.25">
      <c r="C1375" s="10">
        <v>7</v>
      </c>
      <c r="D1375" s="3" t="s">
        <v>746</v>
      </c>
      <c r="E1375" s="8">
        <v>19</v>
      </c>
      <c r="F1375" s="2">
        <v>1.3</v>
      </c>
    </row>
    <row r="1376" spans="2:6" x14ac:dyDescent="0.25">
      <c r="C1376" s="10">
        <v>8</v>
      </c>
      <c r="D1376" s="3" t="s">
        <v>623</v>
      </c>
      <c r="E1376" s="8">
        <v>14</v>
      </c>
      <c r="F1376" s="2">
        <v>0.9</v>
      </c>
    </row>
    <row r="1377" spans="2:6" x14ac:dyDescent="0.25">
      <c r="C1377" s="9">
        <v>9</v>
      </c>
      <c r="D1377" s="5" t="s">
        <v>227</v>
      </c>
      <c r="E1377" s="19">
        <v>9</v>
      </c>
      <c r="F1377" s="20">
        <v>0.6</v>
      </c>
    </row>
    <row r="1378" spans="2:6" x14ac:dyDescent="0.25">
      <c r="C1378" s="17"/>
      <c r="D1378" s="18" t="s">
        <v>19</v>
      </c>
      <c r="E1378" s="16"/>
      <c r="F1378" s="15"/>
    </row>
    <row r="1380" spans="2:6" x14ac:dyDescent="0.25">
      <c r="B1380" s="4" t="str">
        <f xml:space="preserve"> HYPERLINK("#'目次'!B73", "[68]")</f>
        <v>[68]</v>
      </c>
      <c r="C1380" s="1" t="s">
        <v>748</v>
      </c>
    </row>
    <row r="1381" spans="2:6" x14ac:dyDescent="0.25">
      <c r="B1381" s="1"/>
      <c r="C1381" s="1"/>
    </row>
    <row r="1382" spans="2:6" x14ac:dyDescent="0.25">
      <c r="B1382" s="1"/>
      <c r="C1382" s="1"/>
    </row>
    <row r="1383" spans="2:6" x14ac:dyDescent="0.25">
      <c r="E1383" s="7" t="s">
        <v>2</v>
      </c>
      <c r="F1383" s="12" t="s">
        <v>3</v>
      </c>
    </row>
    <row r="1384" spans="2:6" x14ac:dyDescent="0.25">
      <c r="C1384" s="6"/>
      <c r="D1384" s="11" t="s">
        <v>10</v>
      </c>
      <c r="E1384" s="13">
        <v>1496</v>
      </c>
      <c r="F1384" s="14">
        <v>100</v>
      </c>
    </row>
    <row r="1385" spans="2:6" x14ac:dyDescent="0.25">
      <c r="C1385" s="10">
        <v>1</v>
      </c>
      <c r="D1385" s="3" t="s">
        <v>740</v>
      </c>
      <c r="E1385" s="8">
        <v>50</v>
      </c>
      <c r="F1385" s="2">
        <v>3.3</v>
      </c>
    </row>
    <row r="1386" spans="2:6" x14ac:dyDescent="0.25">
      <c r="C1386" s="10">
        <v>2</v>
      </c>
      <c r="D1386" s="3" t="s">
        <v>741</v>
      </c>
      <c r="E1386" s="8">
        <v>108</v>
      </c>
      <c r="F1386" s="2">
        <v>7.2</v>
      </c>
    </row>
    <row r="1387" spans="2:6" x14ac:dyDescent="0.25">
      <c r="C1387" s="10">
        <v>3</v>
      </c>
      <c r="D1387" s="3" t="s">
        <v>742</v>
      </c>
      <c r="E1387" s="8">
        <v>273</v>
      </c>
      <c r="F1387" s="2">
        <v>18.2</v>
      </c>
    </row>
    <row r="1388" spans="2:6" x14ac:dyDescent="0.25">
      <c r="C1388" s="10">
        <v>4</v>
      </c>
      <c r="D1388" s="3" t="s">
        <v>743</v>
      </c>
      <c r="E1388" s="8">
        <v>429</v>
      </c>
      <c r="F1388" s="2">
        <v>28.7</v>
      </c>
    </row>
    <row r="1389" spans="2:6" x14ac:dyDescent="0.25">
      <c r="C1389" s="10">
        <v>5</v>
      </c>
      <c r="D1389" s="3" t="s">
        <v>744</v>
      </c>
      <c r="E1389" s="8">
        <v>270</v>
      </c>
      <c r="F1389" s="2">
        <v>18</v>
      </c>
    </row>
    <row r="1390" spans="2:6" x14ac:dyDescent="0.25">
      <c r="C1390" s="10">
        <v>6</v>
      </c>
      <c r="D1390" s="3" t="s">
        <v>745</v>
      </c>
      <c r="E1390" s="8">
        <v>172</v>
      </c>
      <c r="F1390" s="2">
        <v>11.5</v>
      </c>
    </row>
    <row r="1391" spans="2:6" x14ac:dyDescent="0.25">
      <c r="C1391" s="10">
        <v>7</v>
      </c>
      <c r="D1391" s="3" t="s">
        <v>746</v>
      </c>
      <c r="E1391" s="8">
        <v>148</v>
      </c>
      <c r="F1391" s="2">
        <v>9.9</v>
      </c>
    </row>
    <row r="1392" spans="2:6" x14ac:dyDescent="0.25">
      <c r="C1392" s="10">
        <v>8</v>
      </c>
      <c r="D1392" s="3" t="s">
        <v>623</v>
      </c>
      <c r="E1392" s="8">
        <v>35</v>
      </c>
      <c r="F1392" s="2">
        <v>2.2999999999999998</v>
      </c>
    </row>
    <row r="1393" spans="2:6" x14ac:dyDescent="0.25">
      <c r="C1393" s="9">
        <v>9</v>
      </c>
      <c r="D1393" s="5" t="s">
        <v>227</v>
      </c>
      <c r="E1393" s="19">
        <v>11</v>
      </c>
      <c r="F1393" s="20">
        <v>0.7</v>
      </c>
    </row>
    <row r="1394" spans="2:6" x14ac:dyDescent="0.25">
      <c r="C1394" s="17"/>
      <c r="D1394" s="18" t="s">
        <v>19</v>
      </c>
      <c r="E1394" s="16"/>
      <c r="F1394" s="15"/>
    </row>
    <row r="1396" spans="2:6" x14ac:dyDescent="0.25">
      <c r="B1396" s="4" t="str">
        <f xml:space="preserve"> HYPERLINK("#'目次'!B74", "[69]")</f>
        <v>[69]</v>
      </c>
      <c r="C1396" s="1" t="s">
        <v>750</v>
      </c>
    </row>
    <row r="1397" spans="2:6" x14ac:dyDescent="0.25">
      <c r="B1397" s="1"/>
      <c r="C1397" s="1"/>
    </row>
    <row r="1398" spans="2:6" x14ac:dyDescent="0.25">
      <c r="B1398" s="1"/>
      <c r="C1398" s="1"/>
    </row>
    <row r="1399" spans="2:6" x14ac:dyDescent="0.25">
      <c r="E1399" s="7" t="s">
        <v>2</v>
      </c>
      <c r="F1399" s="12" t="s">
        <v>3</v>
      </c>
    </row>
    <row r="1400" spans="2:6" x14ac:dyDescent="0.25">
      <c r="C1400" s="6"/>
      <c r="D1400" s="11" t="s">
        <v>10</v>
      </c>
      <c r="E1400" s="13">
        <v>1496</v>
      </c>
      <c r="F1400" s="14">
        <v>100</v>
      </c>
    </row>
    <row r="1401" spans="2:6" x14ac:dyDescent="0.25">
      <c r="C1401" s="10">
        <v>1</v>
      </c>
      <c r="D1401" s="3" t="s">
        <v>751</v>
      </c>
      <c r="E1401" s="8">
        <v>1030</v>
      </c>
      <c r="F1401" s="2">
        <v>68.900000000000006</v>
      </c>
    </row>
    <row r="1402" spans="2:6" x14ac:dyDescent="0.25">
      <c r="C1402" s="10">
        <v>2</v>
      </c>
      <c r="D1402" s="3" t="s">
        <v>752</v>
      </c>
      <c r="E1402" s="8">
        <v>104</v>
      </c>
      <c r="F1402" s="2">
        <v>7</v>
      </c>
    </row>
    <row r="1403" spans="2:6" x14ac:dyDescent="0.25">
      <c r="C1403" s="10">
        <v>3</v>
      </c>
      <c r="D1403" s="3" t="s">
        <v>753</v>
      </c>
      <c r="E1403" s="8">
        <v>352</v>
      </c>
      <c r="F1403" s="2">
        <v>23.5</v>
      </c>
    </row>
    <row r="1404" spans="2:6" x14ac:dyDescent="0.25">
      <c r="C1404" s="9">
        <v>4</v>
      </c>
      <c r="D1404" s="5" t="s">
        <v>227</v>
      </c>
      <c r="E1404" s="19">
        <v>10</v>
      </c>
      <c r="F1404" s="20">
        <v>0.7</v>
      </c>
    </row>
    <row r="1405" spans="2:6" x14ac:dyDescent="0.25">
      <c r="C1405" s="17"/>
      <c r="D1405" s="18" t="s">
        <v>19</v>
      </c>
      <c r="E1405" s="16"/>
      <c r="F1405" s="15"/>
    </row>
    <row r="1407" spans="2:6" x14ac:dyDescent="0.25">
      <c r="B1407" s="4" t="str">
        <f xml:space="preserve"> HYPERLINK("#'目次'!B75", "[70]")</f>
        <v>[70]</v>
      </c>
      <c r="C1407" s="1" t="s">
        <v>755</v>
      </c>
    </row>
    <row r="1408" spans="2:6" x14ac:dyDescent="0.25">
      <c r="B1408" s="1"/>
      <c r="C1408" s="1"/>
    </row>
    <row r="1409" spans="2:6" x14ac:dyDescent="0.25">
      <c r="B1409" s="1"/>
      <c r="C1409" s="1"/>
    </row>
    <row r="1410" spans="2:6" x14ac:dyDescent="0.25">
      <c r="E1410" s="7" t="s">
        <v>2</v>
      </c>
      <c r="F1410" s="12" t="s">
        <v>3</v>
      </c>
    </row>
    <row r="1411" spans="2:6" x14ac:dyDescent="0.25">
      <c r="C1411" s="6"/>
      <c r="D1411" s="11" t="s">
        <v>10</v>
      </c>
      <c r="E1411" s="13">
        <v>1496</v>
      </c>
      <c r="F1411" s="14">
        <v>100</v>
      </c>
    </row>
    <row r="1412" spans="2:6" x14ac:dyDescent="0.25">
      <c r="C1412" s="10">
        <v>1</v>
      </c>
      <c r="D1412" s="3" t="s">
        <v>751</v>
      </c>
      <c r="E1412" s="8">
        <v>579</v>
      </c>
      <c r="F1412" s="2">
        <v>38.700000000000003</v>
      </c>
    </row>
    <row r="1413" spans="2:6" x14ac:dyDescent="0.25">
      <c r="C1413" s="10">
        <v>2</v>
      </c>
      <c r="D1413" s="3" t="s">
        <v>752</v>
      </c>
      <c r="E1413" s="8">
        <v>142</v>
      </c>
      <c r="F1413" s="2">
        <v>9.5</v>
      </c>
    </row>
    <row r="1414" spans="2:6" x14ac:dyDescent="0.25">
      <c r="C1414" s="10">
        <v>3</v>
      </c>
      <c r="D1414" s="3" t="s">
        <v>753</v>
      </c>
      <c r="E1414" s="8">
        <v>759</v>
      </c>
      <c r="F1414" s="2">
        <v>50.7</v>
      </c>
    </row>
    <row r="1415" spans="2:6" x14ac:dyDescent="0.25">
      <c r="C1415" s="9">
        <v>4</v>
      </c>
      <c r="D1415" s="5" t="s">
        <v>227</v>
      </c>
      <c r="E1415" s="19">
        <v>16</v>
      </c>
      <c r="F1415" s="20">
        <v>1.1000000000000001</v>
      </c>
    </row>
    <row r="1416" spans="2:6" x14ac:dyDescent="0.25">
      <c r="C1416" s="17"/>
      <c r="D1416" s="18" t="s">
        <v>19</v>
      </c>
      <c r="E1416" s="16"/>
      <c r="F1416" s="15"/>
    </row>
    <row r="1418" spans="2:6" x14ac:dyDescent="0.25">
      <c r="B1418" s="4" t="str">
        <f xml:space="preserve"> HYPERLINK("#'目次'!B76", "[71]")</f>
        <v>[71]</v>
      </c>
      <c r="C1418" s="1" t="s">
        <v>757</v>
      </c>
    </row>
    <row r="1419" spans="2:6" x14ac:dyDescent="0.25">
      <c r="B1419" s="1" t="s">
        <v>7</v>
      </c>
      <c r="C1419" s="1" t="s">
        <v>758</v>
      </c>
    </row>
    <row r="1420" spans="2:6" x14ac:dyDescent="0.25">
      <c r="B1420" s="1"/>
      <c r="C1420" s="1"/>
    </row>
    <row r="1421" spans="2:6" x14ac:dyDescent="0.25">
      <c r="E1421" s="7" t="s">
        <v>2</v>
      </c>
      <c r="F1421" s="12" t="s">
        <v>3</v>
      </c>
    </row>
    <row r="1422" spans="2:6" x14ac:dyDescent="0.25">
      <c r="C1422" s="6"/>
      <c r="D1422" s="11" t="s">
        <v>10</v>
      </c>
      <c r="E1422" s="13">
        <v>1386</v>
      </c>
      <c r="F1422" s="14">
        <v>100</v>
      </c>
    </row>
    <row r="1423" spans="2:6" x14ac:dyDescent="0.25">
      <c r="C1423" s="10">
        <v>1</v>
      </c>
      <c r="D1423" s="3" t="s">
        <v>751</v>
      </c>
      <c r="E1423" s="8">
        <v>1108</v>
      </c>
      <c r="F1423" s="2">
        <v>79.900000000000006</v>
      </c>
    </row>
    <row r="1424" spans="2:6" x14ac:dyDescent="0.25">
      <c r="C1424" s="10">
        <v>2</v>
      </c>
      <c r="D1424" s="3" t="s">
        <v>752</v>
      </c>
      <c r="E1424" s="8">
        <v>53</v>
      </c>
      <c r="F1424" s="2">
        <v>3.8</v>
      </c>
    </row>
    <row r="1425" spans="2:6" x14ac:dyDescent="0.25">
      <c r="C1425" s="10">
        <v>3</v>
      </c>
      <c r="D1425" s="3" t="s">
        <v>753</v>
      </c>
      <c r="E1425" s="8">
        <v>200</v>
      </c>
      <c r="F1425" s="2">
        <v>14.4</v>
      </c>
    </row>
    <row r="1426" spans="2:6" x14ac:dyDescent="0.25">
      <c r="C1426" s="9">
        <v>4</v>
      </c>
      <c r="D1426" s="5" t="s">
        <v>227</v>
      </c>
      <c r="E1426" s="19">
        <v>25</v>
      </c>
      <c r="F1426" s="20">
        <v>1.8</v>
      </c>
    </row>
    <row r="1427" spans="2:6" x14ac:dyDescent="0.25">
      <c r="C1427" s="17"/>
      <c r="D1427" s="18" t="s">
        <v>19</v>
      </c>
      <c r="E1427" s="16"/>
      <c r="F1427" s="15"/>
    </row>
    <row r="1429" spans="2:6" x14ac:dyDescent="0.25">
      <c r="B1429" s="4" t="str">
        <f xml:space="preserve"> HYPERLINK("#'目次'!B77", "[72]")</f>
        <v>[72]</v>
      </c>
      <c r="C1429" s="1" t="s">
        <v>760</v>
      </c>
    </row>
    <row r="1430" spans="2:6" x14ac:dyDescent="0.25">
      <c r="B1430" s="1" t="s">
        <v>7</v>
      </c>
      <c r="C1430" s="1" t="s">
        <v>758</v>
      </c>
    </row>
    <row r="1431" spans="2:6" x14ac:dyDescent="0.25">
      <c r="B1431" s="1"/>
      <c r="C1431" s="1"/>
    </row>
    <row r="1432" spans="2:6" x14ac:dyDescent="0.25">
      <c r="E1432" s="7" t="s">
        <v>2</v>
      </c>
      <c r="F1432" s="12" t="s">
        <v>3</v>
      </c>
    </row>
    <row r="1433" spans="2:6" x14ac:dyDescent="0.25">
      <c r="C1433" s="6"/>
      <c r="D1433" s="11" t="s">
        <v>10</v>
      </c>
      <c r="E1433" s="13">
        <v>1386</v>
      </c>
      <c r="F1433" s="14">
        <v>100</v>
      </c>
    </row>
    <row r="1434" spans="2:6" x14ac:dyDescent="0.25">
      <c r="C1434" s="10">
        <v>1</v>
      </c>
      <c r="D1434" s="3" t="s">
        <v>751</v>
      </c>
      <c r="E1434" s="8">
        <v>749</v>
      </c>
      <c r="F1434" s="2">
        <v>54</v>
      </c>
    </row>
    <row r="1435" spans="2:6" x14ac:dyDescent="0.25">
      <c r="C1435" s="10">
        <v>2</v>
      </c>
      <c r="D1435" s="3" t="s">
        <v>752</v>
      </c>
      <c r="E1435" s="8">
        <v>118</v>
      </c>
      <c r="F1435" s="2">
        <v>8.5</v>
      </c>
    </row>
    <row r="1436" spans="2:6" x14ac:dyDescent="0.25">
      <c r="C1436" s="10">
        <v>3</v>
      </c>
      <c r="D1436" s="3" t="s">
        <v>753</v>
      </c>
      <c r="E1436" s="8">
        <v>489</v>
      </c>
      <c r="F1436" s="2">
        <v>35.299999999999997</v>
      </c>
    </row>
    <row r="1437" spans="2:6" x14ac:dyDescent="0.25">
      <c r="C1437" s="9">
        <v>4</v>
      </c>
      <c r="D1437" s="5" t="s">
        <v>227</v>
      </c>
      <c r="E1437" s="19">
        <v>30</v>
      </c>
      <c r="F1437" s="20">
        <v>2.2000000000000002</v>
      </c>
    </row>
    <row r="1438" spans="2:6" x14ac:dyDescent="0.25">
      <c r="C1438" s="17"/>
      <c r="D1438" s="18" t="s">
        <v>19</v>
      </c>
      <c r="E1438" s="16"/>
      <c r="F1438" s="15"/>
    </row>
    <row r="1440" spans="2:6" x14ac:dyDescent="0.25">
      <c r="B1440" s="4" t="str">
        <f xml:space="preserve"> HYPERLINK("#'目次'!B78", "[73]")</f>
        <v>[73]</v>
      </c>
      <c r="C1440" s="1" t="s">
        <v>762</v>
      </c>
    </row>
    <row r="1441" spans="2:6" x14ac:dyDescent="0.25">
      <c r="B1441" s="1"/>
      <c r="C1441" s="1"/>
    </row>
    <row r="1442" spans="2:6" x14ac:dyDescent="0.25">
      <c r="B1442" s="1"/>
      <c r="C1442" s="1"/>
    </row>
    <row r="1443" spans="2:6" x14ac:dyDescent="0.25">
      <c r="E1443" s="7" t="s">
        <v>2</v>
      </c>
      <c r="F1443" s="12" t="s">
        <v>3</v>
      </c>
    </row>
    <row r="1444" spans="2:6" x14ac:dyDescent="0.25">
      <c r="C1444" s="6"/>
      <c r="D1444" s="11" t="s">
        <v>10</v>
      </c>
      <c r="E1444" s="13">
        <v>1496</v>
      </c>
      <c r="F1444" s="14">
        <v>100</v>
      </c>
    </row>
    <row r="1445" spans="2:6" x14ac:dyDescent="0.25">
      <c r="C1445" s="10">
        <v>1</v>
      </c>
      <c r="D1445" s="3" t="s">
        <v>751</v>
      </c>
      <c r="E1445" s="8">
        <v>1108</v>
      </c>
      <c r="F1445" s="2">
        <v>74.099999999999994</v>
      </c>
    </row>
    <row r="1446" spans="2:6" x14ac:dyDescent="0.25">
      <c r="C1446" s="10">
        <v>2</v>
      </c>
      <c r="D1446" s="3" t="s">
        <v>752</v>
      </c>
      <c r="E1446" s="8">
        <v>53</v>
      </c>
      <c r="F1446" s="2">
        <v>3.5</v>
      </c>
    </row>
    <row r="1447" spans="2:6" x14ac:dyDescent="0.25">
      <c r="C1447" s="10">
        <v>3</v>
      </c>
      <c r="D1447" s="3" t="s">
        <v>753</v>
      </c>
      <c r="E1447" s="8">
        <v>200</v>
      </c>
      <c r="F1447" s="2">
        <v>13.4</v>
      </c>
    </row>
    <row r="1448" spans="2:6" x14ac:dyDescent="0.25">
      <c r="C1448" s="10">
        <v>4</v>
      </c>
      <c r="D1448" s="3" t="s">
        <v>763</v>
      </c>
      <c r="E1448" s="8">
        <v>110</v>
      </c>
      <c r="F1448" s="2">
        <v>7.4</v>
      </c>
    </row>
    <row r="1449" spans="2:6" x14ac:dyDescent="0.25">
      <c r="C1449" s="9">
        <v>5</v>
      </c>
      <c r="D1449" s="5" t="s">
        <v>227</v>
      </c>
      <c r="E1449" s="19">
        <v>25</v>
      </c>
      <c r="F1449" s="20">
        <v>1.7</v>
      </c>
    </row>
    <row r="1450" spans="2:6" x14ac:dyDescent="0.25">
      <c r="C1450" s="17"/>
      <c r="D1450" s="18" t="s">
        <v>19</v>
      </c>
      <c r="E1450" s="16"/>
      <c r="F1450" s="15"/>
    </row>
    <row r="1452" spans="2:6" x14ac:dyDescent="0.25">
      <c r="B1452" s="4" t="str">
        <f xml:space="preserve"> HYPERLINK("#'目次'!B79", "[74]")</f>
        <v>[74]</v>
      </c>
      <c r="C1452" s="1" t="s">
        <v>765</v>
      </c>
    </row>
    <row r="1453" spans="2:6" x14ac:dyDescent="0.25">
      <c r="B1453" s="1"/>
      <c r="C1453" s="1"/>
    </row>
    <row r="1454" spans="2:6" x14ac:dyDescent="0.25">
      <c r="B1454" s="1"/>
      <c r="C1454" s="1"/>
    </row>
    <row r="1455" spans="2:6" x14ac:dyDescent="0.25">
      <c r="E1455" s="7" t="s">
        <v>2</v>
      </c>
      <c r="F1455" s="12" t="s">
        <v>3</v>
      </c>
    </row>
    <row r="1456" spans="2:6" x14ac:dyDescent="0.25">
      <c r="C1456" s="6"/>
      <c r="D1456" s="11" t="s">
        <v>10</v>
      </c>
      <c r="E1456" s="13">
        <v>1496</v>
      </c>
      <c r="F1456" s="14">
        <v>100</v>
      </c>
    </row>
    <row r="1457" spans="2:6" x14ac:dyDescent="0.25">
      <c r="C1457" s="10">
        <v>1</v>
      </c>
      <c r="D1457" s="3" t="s">
        <v>751</v>
      </c>
      <c r="E1457" s="8">
        <v>749</v>
      </c>
      <c r="F1457" s="2">
        <v>50.1</v>
      </c>
    </row>
    <row r="1458" spans="2:6" x14ac:dyDescent="0.25">
      <c r="C1458" s="10">
        <v>2</v>
      </c>
      <c r="D1458" s="3" t="s">
        <v>752</v>
      </c>
      <c r="E1458" s="8">
        <v>118</v>
      </c>
      <c r="F1458" s="2">
        <v>7.9</v>
      </c>
    </row>
    <row r="1459" spans="2:6" x14ac:dyDescent="0.25">
      <c r="C1459" s="10">
        <v>3</v>
      </c>
      <c r="D1459" s="3" t="s">
        <v>753</v>
      </c>
      <c r="E1459" s="8">
        <v>489</v>
      </c>
      <c r="F1459" s="2">
        <v>32.700000000000003</v>
      </c>
    </row>
    <row r="1460" spans="2:6" x14ac:dyDescent="0.25">
      <c r="C1460" s="10">
        <v>4</v>
      </c>
      <c r="D1460" s="3" t="s">
        <v>763</v>
      </c>
      <c r="E1460" s="8">
        <v>110</v>
      </c>
      <c r="F1460" s="2">
        <v>7.4</v>
      </c>
    </row>
    <row r="1461" spans="2:6" x14ac:dyDescent="0.25">
      <c r="C1461" s="9">
        <v>5</v>
      </c>
      <c r="D1461" s="5" t="s">
        <v>227</v>
      </c>
      <c r="E1461" s="19">
        <v>30</v>
      </c>
      <c r="F1461" s="20">
        <v>2</v>
      </c>
    </row>
    <row r="1462" spans="2:6" x14ac:dyDescent="0.25">
      <c r="C1462" s="17"/>
      <c r="D1462" s="18" t="s">
        <v>19</v>
      </c>
      <c r="E1462" s="16"/>
      <c r="F1462" s="15"/>
    </row>
    <row r="1464" spans="2:6" x14ac:dyDescent="0.25">
      <c r="B1464" s="4" t="str">
        <f xml:space="preserve"> HYPERLINK("#'目次'!B80", "[75]")</f>
        <v>[75]</v>
      </c>
      <c r="C1464" s="1" t="s">
        <v>767</v>
      </c>
    </row>
    <row r="1465" spans="2:6" x14ac:dyDescent="0.25">
      <c r="B1465" s="1"/>
      <c r="C1465" s="1"/>
    </row>
    <row r="1466" spans="2:6" x14ac:dyDescent="0.25">
      <c r="B1466" s="1"/>
      <c r="C1466" s="1"/>
    </row>
    <row r="1467" spans="2:6" x14ac:dyDescent="0.25">
      <c r="E1467" s="7" t="s">
        <v>2</v>
      </c>
      <c r="F1467" s="12" t="s">
        <v>3</v>
      </c>
    </row>
    <row r="1468" spans="2:6" x14ac:dyDescent="0.25">
      <c r="C1468" s="6"/>
      <c r="D1468" s="11" t="s">
        <v>10</v>
      </c>
      <c r="E1468" s="13">
        <v>1496</v>
      </c>
      <c r="F1468" s="14">
        <v>100</v>
      </c>
    </row>
    <row r="1469" spans="2:6" x14ac:dyDescent="0.25">
      <c r="C1469" s="10">
        <v>1</v>
      </c>
      <c r="D1469" s="3" t="s">
        <v>768</v>
      </c>
      <c r="E1469" s="8">
        <v>1123</v>
      </c>
      <c r="F1469" s="2">
        <v>75.099999999999994</v>
      </c>
    </row>
    <row r="1470" spans="2:6" x14ac:dyDescent="0.25">
      <c r="C1470" s="10">
        <v>2</v>
      </c>
      <c r="D1470" s="3" t="s">
        <v>769</v>
      </c>
      <c r="E1470" s="8">
        <v>441</v>
      </c>
      <c r="F1470" s="2">
        <v>29.5</v>
      </c>
    </row>
    <row r="1471" spans="2:6" x14ac:dyDescent="0.25">
      <c r="C1471" s="10">
        <v>3</v>
      </c>
      <c r="D1471" s="3" t="s">
        <v>770</v>
      </c>
      <c r="E1471" s="8">
        <v>676</v>
      </c>
      <c r="F1471" s="2">
        <v>45.2</v>
      </c>
    </row>
    <row r="1472" spans="2:6" x14ac:dyDescent="0.25">
      <c r="C1472" s="10">
        <v>4</v>
      </c>
      <c r="D1472" s="3" t="s">
        <v>771</v>
      </c>
      <c r="E1472" s="8">
        <v>899</v>
      </c>
      <c r="F1472" s="2">
        <v>60.1</v>
      </c>
    </row>
    <row r="1473" spans="3:6" x14ac:dyDescent="0.25">
      <c r="C1473" s="10">
        <v>5</v>
      </c>
      <c r="D1473" s="3" t="s">
        <v>772</v>
      </c>
      <c r="E1473" s="8">
        <v>1125</v>
      </c>
      <c r="F1473" s="2">
        <v>75.2</v>
      </c>
    </row>
    <row r="1474" spans="3:6" x14ac:dyDescent="0.25">
      <c r="C1474" s="10">
        <v>6</v>
      </c>
      <c r="D1474" s="3" t="s">
        <v>773</v>
      </c>
      <c r="E1474" s="8">
        <v>629</v>
      </c>
      <c r="F1474" s="2">
        <v>42</v>
      </c>
    </row>
    <row r="1475" spans="3:6" x14ac:dyDescent="0.25">
      <c r="C1475" s="10">
        <v>7</v>
      </c>
      <c r="D1475" s="3" t="s">
        <v>774</v>
      </c>
      <c r="E1475" s="8">
        <v>461</v>
      </c>
      <c r="F1475" s="2">
        <v>30.8</v>
      </c>
    </row>
    <row r="1476" spans="3:6" x14ac:dyDescent="0.25">
      <c r="C1476" s="10">
        <v>8</v>
      </c>
      <c r="D1476" s="3" t="s">
        <v>775</v>
      </c>
      <c r="E1476" s="8">
        <v>475</v>
      </c>
      <c r="F1476" s="2">
        <v>31.8</v>
      </c>
    </row>
    <row r="1477" spans="3:6" x14ac:dyDescent="0.25">
      <c r="C1477" s="10">
        <v>9</v>
      </c>
      <c r="D1477" s="3" t="s">
        <v>776</v>
      </c>
      <c r="E1477" s="8">
        <v>640</v>
      </c>
      <c r="F1477" s="2">
        <v>42.8</v>
      </c>
    </row>
    <row r="1478" spans="3:6" x14ac:dyDescent="0.25">
      <c r="C1478" s="10">
        <v>10</v>
      </c>
      <c r="D1478" s="3" t="s">
        <v>777</v>
      </c>
      <c r="E1478" s="8">
        <v>800</v>
      </c>
      <c r="F1478" s="2">
        <v>53.5</v>
      </c>
    </row>
    <row r="1479" spans="3:6" x14ac:dyDescent="0.25">
      <c r="C1479" s="10">
        <v>11</v>
      </c>
      <c r="D1479" s="3" t="s">
        <v>778</v>
      </c>
      <c r="E1479" s="8">
        <v>272</v>
      </c>
      <c r="F1479" s="2">
        <v>18.2</v>
      </c>
    </row>
    <row r="1480" spans="3:6" x14ac:dyDescent="0.25">
      <c r="C1480" s="10">
        <v>12</v>
      </c>
      <c r="D1480" s="3" t="s">
        <v>779</v>
      </c>
      <c r="E1480" s="8">
        <v>865</v>
      </c>
      <c r="F1480" s="2">
        <v>57.8</v>
      </c>
    </row>
    <row r="1481" spans="3:6" x14ac:dyDescent="0.25">
      <c r="C1481" s="10">
        <v>13</v>
      </c>
      <c r="D1481" s="3" t="s">
        <v>780</v>
      </c>
      <c r="E1481" s="8">
        <v>728</v>
      </c>
      <c r="F1481" s="2">
        <v>48.7</v>
      </c>
    </row>
    <row r="1482" spans="3:6" x14ac:dyDescent="0.25">
      <c r="C1482" s="10">
        <v>14</v>
      </c>
      <c r="D1482" s="3" t="s">
        <v>781</v>
      </c>
      <c r="E1482" s="8">
        <v>660</v>
      </c>
      <c r="F1482" s="2">
        <v>44.1</v>
      </c>
    </row>
    <row r="1483" spans="3:6" x14ac:dyDescent="0.25">
      <c r="C1483" s="10">
        <v>15</v>
      </c>
      <c r="D1483" s="3" t="s">
        <v>782</v>
      </c>
      <c r="E1483" s="8">
        <v>550</v>
      </c>
      <c r="F1483" s="2">
        <v>36.799999999999997</v>
      </c>
    </row>
    <row r="1484" spans="3:6" x14ac:dyDescent="0.25">
      <c r="C1484" s="10">
        <v>16</v>
      </c>
      <c r="D1484" s="3" t="s">
        <v>783</v>
      </c>
      <c r="E1484" s="8">
        <v>2</v>
      </c>
      <c r="F1484" s="2">
        <v>0.1</v>
      </c>
    </row>
    <row r="1485" spans="3:6" x14ac:dyDescent="0.25">
      <c r="C1485" s="10">
        <v>17</v>
      </c>
      <c r="D1485" s="3" t="s">
        <v>784</v>
      </c>
      <c r="E1485" s="8">
        <v>3</v>
      </c>
      <c r="F1485" s="2">
        <v>0.2</v>
      </c>
    </row>
    <row r="1486" spans="3:6" x14ac:dyDescent="0.25">
      <c r="C1486" s="10">
        <v>18</v>
      </c>
      <c r="D1486" s="3" t="s">
        <v>785</v>
      </c>
      <c r="E1486" s="8">
        <v>4</v>
      </c>
      <c r="F1486" s="2">
        <v>0.3</v>
      </c>
    </row>
    <row r="1487" spans="3:6" x14ac:dyDescent="0.25">
      <c r="C1487" s="10">
        <v>19</v>
      </c>
      <c r="D1487" s="3" t="s">
        <v>51</v>
      </c>
      <c r="E1487" s="8">
        <v>6</v>
      </c>
      <c r="F1487" s="2">
        <v>0.4</v>
      </c>
    </row>
    <row r="1488" spans="3:6" x14ac:dyDescent="0.25">
      <c r="C1488" s="10">
        <v>20</v>
      </c>
      <c r="D1488" s="3" t="s">
        <v>786</v>
      </c>
      <c r="E1488" s="8">
        <v>32</v>
      </c>
      <c r="F1488" s="2">
        <v>2.1</v>
      </c>
    </row>
    <row r="1489" spans="2:6" x14ac:dyDescent="0.25">
      <c r="C1489" s="9">
        <v>21</v>
      </c>
      <c r="D1489" s="5" t="s">
        <v>227</v>
      </c>
      <c r="E1489" s="19">
        <v>4</v>
      </c>
      <c r="F1489" s="20">
        <v>0.3</v>
      </c>
    </row>
    <row r="1490" spans="2:6" x14ac:dyDescent="0.25">
      <c r="C1490" s="17"/>
      <c r="D1490" s="18" t="s">
        <v>19</v>
      </c>
      <c r="E1490" s="16"/>
      <c r="F1490" s="15"/>
    </row>
    <row r="1492" spans="2:6" x14ac:dyDescent="0.25">
      <c r="B1492" s="4" t="str">
        <f xml:space="preserve"> HYPERLINK("#'目次'!B81", "[76]")</f>
        <v>[76]</v>
      </c>
      <c r="C1492" s="1" t="s">
        <v>788</v>
      </c>
    </row>
    <row r="1493" spans="2:6" x14ac:dyDescent="0.25">
      <c r="B1493" s="1"/>
      <c r="C1493" s="1"/>
    </row>
    <row r="1494" spans="2:6" x14ac:dyDescent="0.25">
      <c r="B1494" s="1"/>
      <c r="C1494" s="1"/>
    </row>
    <row r="1495" spans="2:6" x14ac:dyDescent="0.25">
      <c r="E1495" s="7" t="s">
        <v>2</v>
      </c>
      <c r="F1495" s="12" t="s">
        <v>3</v>
      </c>
    </row>
    <row r="1496" spans="2:6" x14ac:dyDescent="0.25">
      <c r="C1496" s="6"/>
      <c r="D1496" s="11" t="s">
        <v>10</v>
      </c>
      <c r="E1496" s="13">
        <v>1496</v>
      </c>
      <c r="F1496" s="14">
        <v>100</v>
      </c>
    </row>
    <row r="1497" spans="2:6" x14ac:dyDescent="0.25">
      <c r="C1497" s="10">
        <v>1</v>
      </c>
      <c r="D1497" s="3" t="s">
        <v>789</v>
      </c>
      <c r="E1497" s="8">
        <v>59</v>
      </c>
      <c r="F1497" s="2">
        <v>3.9</v>
      </c>
    </row>
    <row r="1498" spans="2:6" x14ac:dyDescent="0.25">
      <c r="C1498" s="10">
        <v>2</v>
      </c>
      <c r="D1498" s="3" t="s">
        <v>790</v>
      </c>
      <c r="E1498" s="8">
        <v>71</v>
      </c>
      <c r="F1498" s="2">
        <v>4.7</v>
      </c>
    </row>
    <row r="1499" spans="2:6" x14ac:dyDescent="0.25">
      <c r="C1499" s="10">
        <v>3</v>
      </c>
      <c r="D1499" s="3" t="s">
        <v>791</v>
      </c>
      <c r="E1499" s="8">
        <v>106</v>
      </c>
      <c r="F1499" s="2">
        <v>7.1</v>
      </c>
    </row>
    <row r="1500" spans="2:6" x14ac:dyDescent="0.25">
      <c r="C1500" s="10">
        <v>4</v>
      </c>
      <c r="D1500" s="3" t="s">
        <v>792</v>
      </c>
      <c r="E1500" s="8">
        <v>140</v>
      </c>
      <c r="F1500" s="2">
        <v>9.4</v>
      </c>
    </row>
    <row r="1501" spans="2:6" x14ac:dyDescent="0.25">
      <c r="C1501" s="10">
        <v>5</v>
      </c>
      <c r="D1501" s="3" t="s">
        <v>793</v>
      </c>
      <c r="E1501" s="8">
        <v>205</v>
      </c>
      <c r="F1501" s="2">
        <v>13.7</v>
      </c>
    </row>
    <row r="1502" spans="2:6" x14ac:dyDescent="0.25">
      <c r="C1502" s="10">
        <v>6</v>
      </c>
      <c r="D1502" s="3" t="s">
        <v>794</v>
      </c>
      <c r="E1502" s="8">
        <v>163</v>
      </c>
      <c r="F1502" s="2">
        <v>10.9</v>
      </c>
    </row>
    <row r="1503" spans="2:6" x14ac:dyDescent="0.25">
      <c r="C1503" s="10">
        <v>7</v>
      </c>
      <c r="D1503" s="3" t="s">
        <v>795</v>
      </c>
      <c r="E1503" s="8">
        <v>139</v>
      </c>
      <c r="F1503" s="2">
        <v>9.3000000000000007</v>
      </c>
    </row>
    <row r="1504" spans="2:6" x14ac:dyDescent="0.25">
      <c r="C1504" s="10">
        <v>8</v>
      </c>
      <c r="D1504" s="3" t="s">
        <v>796</v>
      </c>
      <c r="E1504" s="8">
        <v>91</v>
      </c>
      <c r="F1504" s="2">
        <v>6.1</v>
      </c>
    </row>
    <row r="1505" spans="2:6" x14ac:dyDescent="0.25">
      <c r="C1505" s="10">
        <v>9</v>
      </c>
      <c r="D1505" s="3" t="s">
        <v>797</v>
      </c>
      <c r="E1505" s="8">
        <v>76</v>
      </c>
      <c r="F1505" s="2">
        <v>5.0999999999999996</v>
      </c>
    </row>
    <row r="1506" spans="2:6" x14ac:dyDescent="0.25">
      <c r="C1506" s="10">
        <v>10</v>
      </c>
      <c r="D1506" s="3" t="s">
        <v>798</v>
      </c>
      <c r="E1506" s="8">
        <v>120</v>
      </c>
      <c r="F1506" s="2">
        <v>8</v>
      </c>
    </row>
    <row r="1507" spans="2:6" x14ac:dyDescent="0.25">
      <c r="C1507" s="10">
        <v>11</v>
      </c>
      <c r="D1507" s="3" t="s">
        <v>623</v>
      </c>
      <c r="E1507" s="8">
        <v>249</v>
      </c>
      <c r="F1507" s="2">
        <v>16.600000000000001</v>
      </c>
    </row>
    <row r="1508" spans="2:6" x14ac:dyDescent="0.25">
      <c r="C1508" s="9">
        <v>12</v>
      </c>
      <c r="D1508" s="5" t="s">
        <v>227</v>
      </c>
      <c r="E1508" s="19">
        <v>77</v>
      </c>
      <c r="F1508" s="20">
        <v>5.0999999999999996</v>
      </c>
    </row>
    <row r="1509" spans="2:6" x14ac:dyDescent="0.25">
      <c r="C1509" s="17"/>
      <c r="D1509" s="18" t="s">
        <v>19</v>
      </c>
      <c r="E1509" s="16"/>
      <c r="F1509" s="15"/>
    </row>
    <row r="1511" spans="2:6" x14ac:dyDescent="0.25">
      <c r="B1511" s="4" t="str">
        <f xml:space="preserve"> HYPERLINK("#'目次'!B82", "[77]")</f>
        <v>[77]</v>
      </c>
      <c r="C1511" s="1" t="s">
        <v>800</v>
      </c>
    </row>
    <row r="1512" spans="2:6" x14ac:dyDescent="0.25">
      <c r="B1512" s="1"/>
      <c r="C1512" s="1"/>
    </row>
    <row r="1513" spans="2:6" x14ac:dyDescent="0.25">
      <c r="B1513" s="1"/>
      <c r="C1513" s="1"/>
    </row>
    <row r="1514" spans="2:6" x14ac:dyDescent="0.25">
      <c r="E1514" s="7" t="s">
        <v>2</v>
      </c>
      <c r="F1514" s="12" t="s">
        <v>3</v>
      </c>
    </row>
    <row r="1515" spans="2:6" x14ac:dyDescent="0.25">
      <c r="C1515" s="6"/>
      <c r="D1515" s="11" t="s">
        <v>10</v>
      </c>
      <c r="E1515" s="13">
        <v>1496</v>
      </c>
      <c r="F1515" s="14">
        <v>100</v>
      </c>
    </row>
    <row r="1516" spans="2:6" x14ac:dyDescent="0.25">
      <c r="C1516" s="10">
        <v>1</v>
      </c>
      <c r="D1516" s="3" t="s">
        <v>11</v>
      </c>
      <c r="E1516" s="8">
        <v>64</v>
      </c>
      <c r="F1516" s="2">
        <v>4.3</v>
      </c>
    </row>
    <row r="1517" spans="2:6" x14ac:dyDescent="0.25">
      <c r="C1517" s="10">
        <v>2</v>
      </c>
      <c r="D1517" s="3" t="s">
        <v>801</v>
      </c>
      <c r="E1517" s="8">
        <v>17</v>
      </c>
      <c r="F1517" s="2">
        <v>1.1000000000000001</v>
      </c>
    </row>
    <row r="1518" spans="2:6" x14ac:dyDescent="0.25">
      <c r="C1518" s="10">
        <v>3</v>
      </c>
      <c r="D1518" s="3" t="s">
        <v>802</v>
      </c>
      <c r="E1518" s="8">
        <v>21</v>
      </c>
      <c r="F1518" s="2">
        <v>1.4</v>
      </c>
    </row>
    <row r="1519" spans="2:6" x14ac:dyDescent="0.25">
      <c r="C1519" s="10">
        <v>4</v>
      </c>
      <c r="D1519" s="3" t="s">
        <v>803</v>
      </c>
      <c r="E1519" s="8">
        <v>30</v>
      </c>
      <c r="F1519" s="2">
        <v>2</v>
      </c>
    </row>
    <row r="1520" spans="2:6" x14ac:dyDescent="0.25">
      <c r="C1520" s="10">
        <v>5</v>
      </c>
      <c r="D1520" s="3" t="s">
        <v>804</v>
      </c>
      <c r="E1520" s="8">
        <v>8</v>
      </c>
      <c r="F1520" s="2">
        <v>0.5</v>
      </c>
    </row>
    <row r="1521" spans="3:6" x14ac:dyDescent="0.25">
      <c r="C1521" s="10">
        <v>6</v>
      </c>
      <c r="D1521" s="3" t="s">
        <v>805</v>
      </c>
      <c r="E1521" s="8">
        <v>18</v>
      </c>
      <c r="F1521" s="2">
        <v>1.2</v>
      </c>
    </row>
    <row r="1522" spans="3:6" x14ac:dyDescent="0.25">
      <c r="C1522" s="10">
        <v>7</v>
      </c>
      <c r="D1522" s="3" t="s">
        <v>806</v>
      </c>
      <c r="E1522" s="8">
        <v>26</v>
      </c>
      <c r="F1522" s="2">
        <v>1.7</v>
      </c>
    </row>
    <row r="1523" spans="3:6" x14ac:dyDescent="0.25">
      <c r="C1523" s="10">
        <v>8</v>
      </c>
      <c r="D1523" s="3" t="s">
        <v>807</v>
      </c>
      <c r="E1523" s="8">
        <v>45</v>
      </c>
      <c r="F1523" s="2">
        <v>3</v>
      </c>
    </row>
    <row r="1524" spans="3:6" x14ac:dyDescent="0.25">
      <c r="C1524" s="10">
        <v>9</v>
      </c>
      <c r="D1524" s="3" t="s">
        <v>808</v>
      </c>
      <c r="E1524" s="8">
        <v>24</v>
      </c>
      <c r="F1524" s="2">
        <v>1.6</v>
      </c>
    </row>
    <row r="1525" spans="3:6" x14ac:dyDescent="0.25">
      <c r="C1525" s="10">
        <v>10</v>
      </c>
      <c r="D1525" s="3" t="s">
        <v>809</v>
      </c>
      <c r="E1525" s="8">
        <v>25</v>
      </c>
      <c r="F1525" s="2">
        <v>1.7</v>
      </c>
    </row>
    <row r="1526" spans="3:6" x14ac:dyDescent="0.25">
      <c r="C1526" s="10">
        <v>11</v>
      </c>
      <c r="D1526" s="3" t="s">
        <v>810</v>
      </c>
      <c r="E1526" s="8">
        <v>69</v>
      </c>
      <c r="F1526" s="2">
        <v>4.5999999999999996</v>
      </c>
    </row>
    <row r="1527" spans="3:6" x14ac:dyDescent="0.25">
      <c r="C1527" s="10">
        <v>12</v>
      </c>
      <c r="D1527" s="3" t="s">
        <v>811</v>
      </c>
      <c r="E1527" s="8">
        <v>66</v>
      </c>
      <c r="F1527" s="2">
        <v>4.4000000000000004</v>
      </c>
    </row>
    <row r="1528" spans="3:6" x14ac:dyDescent="0.25">
      <c r="C1528" s="10">
        <v>13</v>
      </c>
      <c r="D1528" s="3" t="s">
        <v>812</v>
      </c>
      <c r="E1528" s="8">
        <v>95</v>
      </c>
      <c r="F1528" s="2">
        <v>6.4</v>
      </c>
    </row>
    <row r="1529" spans="3:6" x14ac:dyDescent="0.25">
      <c r="C1529" s="10">
        <v>14</v>
      </c>
      <c r="D1529" s="3" t="s">
        <v>813</v>
      </c>
      <c r="E1529" s="8">
        <v>93</v>
      </c>
      <c r="F1529" s="2">
        <v>6.2</v>
      </c>
    </row>
    <row r="1530" spans="3:6" x14ac:dyDescent="0.25">
      <c r="C1530" s="10">
        <v>15</v>
      </c>
      <c r="D1530" s="3" t="s">
        <v>814</v>
      </c>
      <c r="E1530" s="8">
        <v>21</v>
      </c>
      <c r="F1530" s="2">
        <v>1.4</v>
      </c>
    </row>
    <row r="1531" spans="3:6" x14ac:dyDescent="0.25">
      <c r="C1531" s="10">
        <v>16</v>
      </c>
      <c r="D1531" s="3" t="s">
        <v>815</v>
      </c>
      <c r="E1531" s="8">
        <v>20</v>
      </c>
      <c r="F1531" s="2">
        <v>1.3</v>
      </c>
    </row>
    <row r="1532" spans="3:6" x14ac:dyDescent="0.25">
      <c r="C1532" s="10">
        <v>17</v>
      </c>
      <c r="D1532" s="3" t="s">
        <v>816</v>
      </c>
      <c r="E1532" s="8">
        <v>10</v>
      </c>
      <c r="F1532" s="2">
        <v>0.7</v>
      </c>
    </row>
    <row r="1533" spans="3:6" x14ac:dyDescent="0.25">
      <c r="C1533" s="10">
        <v>18</v>
      </c>
      <c r="D1533" s="3" t="s">
        <v>817</v>
      </c>
      <c r="E1533" s="8">
        <v>18</v>
      </c>
      <c r="F1533" s="2">
        <v>1.2</v>
      </c>
    </row>
    <row r="1534" spans="3:6" x14ac:dyDescent="0.25">
      <c r="C1534" s="10">
        <v>19</v>
      </c>
      <c r="D1534" s="3" t="s">
        <v>818</v>
      </c>
      <c r="E1534" s="8">
        <v>10</v>
      </c>
      <c r="F1534" s="2">
        <v>0.7</v>
      </c>
    </row>
    <row r="1535" spans="3:6" x14ac:dyDescent="0.25">
      <c r="C1535" s="10">
        <v>20</v>
      </c>
      <c r="D1535" s="3" t="s">
        <v>819</v>
      </c>
      <c r="E1535" s="8">
        <v>18</v>
      </c>
      <c r="F1535" s="2">
        <v>1.2</v>
      </c>
    </row>
    <row r="1536" spans="3:6" x14ac:dyDescent="0.25">
      <c r="C1536" s="10">
        <v>21</v>
      </c>
      <c r="D1536" s="3" t="s">
        <v>820</v>
      </c>
      <c r="E1536" s="8">
        <v>36</v>
      </c>
      <c r="F1536" s="2">
        <v>2.4</v>
      </c>
    </row>
    <row r="1537" spans="3:6" x14ac:dyDescent="0.25">
      <c r="C1537" s="10">
        <v>22</v>
      </c>
      <c r="D1537" s="3" t="s">
        <v>821</v>
      </c>
      <c r="E1537" s="8">
        <v>54</v>
      </c>
      <c r="F1537" s="2">
        <v>3.6</v>
      </c>
    </row>
    <row r="1538" spans="3:6" x14ac:dyDescent="0.25">
      <c r="C1538" s="10">
        <v>23</v>
      </c>
      <c r="D1538" s="3" t="s">
        <v>822</v>
      </c>
      <c r="E1538" s="8">
        <v>90</v>
      </c>
      <c r="F1538" s="2">
        <v>6</v>
      </c>
    </row>
    <row r="1539" spans="3:6" x14ac:dyDescent="0.25">
      <c r="C1539" s="10">
        <v>24</v>
      </c>
      <c r="D1539" s="3" t="s">
        <v>823</v>
      </c>
      <c r="E1539" s="8">
        <v>31</v>
      </c>
      <c r="F1539" s="2">
        <v>2.1</v>
      </c>
    </row>
    <row r="1540" spans="3:6" x14ac:dyDescent="0.25">
      <c r="C1540" s="10">
        <v>25</v>
      </c>
      <c r="D1540" s="3" t="s">
        <v>824</v>
      </c>
      <c r="E1540" s="8">
        <v>26</v>
      </c>
      <c r="F1540" s="2">
        <v>1.7</v>
      </c>
    </row>
    <row r="1541" spans="3:6" x14ac:dyDescent="0.25">
      <c r="C1541" s="10">
        <v>26</v>
      </c>
      <c r="D1541" s="3" t="s">
        <v>825</v>
      </c>
      <c r="E1541" s="8">
        <v>16</v>
      </c>
      <c r="F1541" s="2">
        <v>1.1000000000000001</v>
      </c>
    </row>
    <row r="1542" spans="3:6" x14ac:dyDescent="0.25">
      <c r="C1542" s="10">
        <v>27</v>
      </c>
      <c r="D1542" s="3" t="s">
        <v>826</v>
      </c>
      <c r="E1542" s="8">
        <v>86</v>
      </c>
      <c r="F1542" s="2">
        <v>5.7</v>
      </c>
    </row>
    <row r="1543" spans="3:6" x14ac:dyDescent="0.25">
      <c r="C1543" s="10">
        <v>28</v>
      </c>
      <c r="D1543" s="3" t="s">
        <v>827</v>
      </c>
      <c r="E1543" s="8">
        <v>64</v>
      </c>
      <c r="F1543" s="2">
        <v>4.3</v>
      </c>
    </row>
    <row r="1544" spans="3:6" x14ac:dyDescent="0.25">
      <c r="C1544" s="10">
        <v>29</v>
      </c>
      <c r="D1544" s="3" t="s">
        <v>828</v>
      </c>
      <c r="E1544" s="8">
        <v>15</v>
      </c>
      <c r="F1544" s="2">
        <v>1</v>
      </c>
    </row>
    <row r="1545" spans="3:6" x14ac:dyDescent="0.25">
      <c r="C1545" s="10">
        <v>30</v>
      </c>
      <c r="D1545" s="3" t="s">
        <v>829</v>
      </c>
      <c r="E1545" s="8">
        <v>13</v>
      </c>
      <c r="F1545" s="2">
        <v>0.9</v>
      </c>
    </row>
    <row r="1546" spans="3:6" x14ac:dyDescent="0.25">
      <c r="C1546" s="10">
        <v>31</v>
      </c>
      <c r="D1546" s="3" t="s">
        <v>830</v>
      </c>
      <c r="E1546" s="8">
        <v>11</v>
      </c>
      <c r="F1546" s="2">
        <v>0.7</v>
      </c>
    </row>
    <row r="1547" spans="3:6" x14ac:dyDescent="0.25">
      <c r="C1547" s="10">
        <v>32</v>
      </c>
      <c r="D1547" s="3" t="s">
        <v>831</v>
      </c>
      <c r="E1547" s="8">
        <v>14</v>
      </c>
      <c r="F1547" s="2">
        <v>0.9</v>
      </c>
    </row>
    <row r="1548" spans="3:6" x14ac:dyDescent="0.25">
      <c r="C1548" s="10">
        <v>33</v>
      </c>
      <c r="D1548" s="3" t="s">
        <v>832</v>
      </c>
      <c r="E1548" s="8">
        <v>15</v>
      </c>
      <c r="F1548" s="2">
        <v>1</v>
      </c>
    </row>
    <row r="1549" spans="3:6" x14ac:dyDescent="0.25">
      <c r="C1549" s="10">
        <v>34</v>
      </c>
      <c r="D1549" s="3" t="s">
        <v>833</v>
      </c>
      <c r="E1549" s="8">
        <v>44</v>
      </c>
      <c r="F1549" s="2">
        <v>2.9</v>
      </c>
    </row>
    <row r="1550" spans="3:6" x14ac:dyDescent="0.25">
      <c r="C1550" s="10">
        <v>35</v>
      </c>
      <c r="D1550" s="3" t="s">
        <v>834</v>
      </c>
      <c r="E1550" s="8">
        <v>15</v>
      </c>
      <c r="F1550" s="2">
        <v>1</v>
      </c>
    </row>
    <row r="1551" spans="3:6" x14ac:dyDescent="0.25">
      <c r="C1551" s="10">
        <v>36</v>
      </c>
      <c r="D1551" s="3" t="s">
        <v>835</v>
      </c>
      <c r="E1551" s="8">
        <v>12</v>
      </c>
      <c r="F1551" s="2">
        <v>0.8</v>
      </c>
    </row>
    <row r="1552" spans="3:6" x14ac:dyDescent="0.25">
      <c r="C1552" s="10">
        <v>37</v>
      </c>
      <c r="D1552" s="3" t="s">
        <v>836</v>
      </c>
      <c r="E1552" s="8">
        <v>16</v>
      </c>
      <c r="F1552" s="2">
        <v>1.1000000000000001</v>
      </c>
    </row>
    <row r="1553" spans="3:6" x14ac:dyDescent="0.25">
      <c r="C1553" s="10">
        <v>38</v>
      </c>
      <c r="D1553" s="3" t="s">
        <v>837</v>
      </c>
      <c r="E1553" s="8">
        <v>13</v>
      </c>
      <c r="F1553" s="2">
        <v>0.9</v>
      </c>
    </row>
    <row r="1554" spans="3:6" x14ac:dyDescent="0.25">
      <c r="C1554" s="10">
        <v>39</v>
      </c>
      <c r="D1554" s="3" t="s">
        <v>838</v>
      </c>
      <c r="E1554" s="8">
        <v>7</v>
      </c>
      <c r="F1554" s="2">
        <v>0.5</v>
      </c>
    </row>
    <row r="1555" spans="3:6" x14ac:dyDescent="0.25">
      <c r="C1555" s="10">
        <v>40</v>
      </c>
      <c r="D1555" s="3" t="s">
        <v>839</v>
      </c>
      <c r="E1555" s="8">
        <v>72</v>
      </c>
      <c r="F1555" s="2">
        <v>4.8</v>
      </c>
    </row>
    <row r="1556" spans="3:6" x14ac:dyDescent="0.25">
      <c r="C1556" s="10">
        <v>41</v>
      </c>
      <c r="D1556" s="3" t="s">
        <v>840</v>
      </c>
      <c r="E1556" s="8">
        <v>11</v>
      </c>
      <c r="F1556" s="2">
        <v>0.7</v>
      </c>
    </row>
    <row r="1557" spans="3:6" x14ac:dyDescent="0.25">
      <c r="C1557" s="10">
        <v>42</v>
      </c>
      <c r="D1557" s="3" t="s">
        <v>841</v>
      </c>
      <c r="E1557" s="8">
        <v>21</v>
      </c>
      <c r="F1557" s="2">
        <v>1.4</v>
      </c>
    </row>
    <row r="1558" spans="3:6" x14ac:dyDescent="0.25">
      <c r="C1558" s="10">
        <v>43</v>
      </c>
      <c r="D1558" s="3" t="s">
        <v>842</v>
      </c>
      <c r="E1558" s="8">
        <v>24</v>
      </c>
      <c r="F1558" s="2">
        <v>1.6</v>
      </c>
    </row>
    <row r="1559" spans="3:6" x14ac:dyDescent="0.25">
      <c r="C1559" s="10">
        <v>44</v>
      </c>
      <c r="D1559" s="3" t="s">
        <v>843</v>
      </c>
      <c r="E1559" s="8">
        <v>17</v>
      </c>
      <c r="F1559" s="2">
        <v>1.1000000000000001</v>
      </c>
    </row>
    <row r="1560" spans="3:6" x14ac:dyDescent="0.25">
      <c r="C1560" s="10">
        <v>45</v>
      </c>
      <c r="D1560" s="3" t="s">
        <v>844</v>
      </c>
      <c r="E1560" s="8">
        <v>18</v>
      </c>
      <c r="F1560" s="2">
        <v>1.2</v>
      </c>
    </row>
    <row r="1561" spans="3:6" x14ac:dyDescent="0.25">
      <c r="C1561" s="10">
        <v>46</v>
      </c>
      <c r="D1561" s="3" t="s">
        <v>845</v>
      </c>
      <c r="E1561" s="8">
        <v>23</v>
      </c>
      <c r="F1561" s="2">
        <v>1.5</v>
      </c>
    </row>
    <row r="1562" spans="3:6" x14ac:dyDescent="0.25">
      <c r="C1562" s="9">
        <v>47</v>
      </c>
      <c r="D1562" s="5" t="s">
        <v>846</v>
      </c>
      <c r="E1562" s="19">
        <v>34</v>
      </c>
      <c r="F1562" s="20">
        <v>2.2999999999999998</v>
      </c>
    </row>
    <row r="1563" spans="3:6" x14ac:dyDescent="0.25">
      <c r="C1563" s="17"/>
      <c r="D1563" s="18" t="s">
        <v>19</v>
      </c>
      <c r="E1563" s="16"/>
      <c r="F1563" s="15"/>
    </row>
  </sheetData>
  <phoneticPr fontId="5"/>
  <pageMargins left="0.7" right="0.7" top="0.70634920634920628" bottom="0.70634920634920628" header="0.34920634920634919" footer="0.34920634920634919"/>
  <pageSetup paperSize="9" scale="71" orientation="portrait"/>
  <headerFooter>
    <oddFooter>&amp;C&amp;P</oddFooter>
  </headerFooter>
  <rowBreaks count="23" manualBreakCount="23">
    <brk id="71" max="16383" man="1"/>
    <brk id="137" max="16383" man="1"/>
    <brk id="154" max="16383" man="1"/>
    <brk id="306" max="16383" man="1"/>
    <brk id="368" max="16383" man="1"/>
    <brk id="425" max="16383" man="1"/>
    <brk id="512" max="16383" man="1"/>
    <brk id="570" max="16383" man="1"/>
    <brk id="594" max="16383" man="1"/>
    <brk id="682" max="16383" man="1"/>
    <brk id="744" max="16383" man="1"/>
    <brk id="796" max="16383" man="1"/>
    <brk id="862" max="16383" man="1"/>
    <brk id="922" max="16383" man="1"/>
    <brk id="984" max="16383" man="1"/>
    <brk id="1054" max="16383" man="1"/>
    <brk id="1116" max="16383" man="1"/>
    <brk id="1184" max="16383" man="1"/>
    <brk id="1252" max="16383" man="1"/>
    <brk id="1316" max="16383" man="1"/>
    <brk id="1379" max="16383" man="1"/>
    <brk id="1439" max="16383" man="1"/>
    <brk id="151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目次</vt:lpstr>
      <vt:lpstr>NP</vt:lpstr>
      <vt:lpstr>NP!Print_Area</vt:lpstr>
      <vt:lpstr>NP!Print_Titles</vt:lpstr>
      <vt:lpstr>目次!Print_Titles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河野 繭美</cp:lastModifiedBy>
  <dcterms:modified xsi:type="dcterms:W3CDTF">2021-10-14T05:29:12Z</dcterms:modified>
</cp:coreProperties>
</file>