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ssfsport-my.sharepoint.com/personal/ssf-024_ssfsport_onmicrosoft_com/Documents/デスクトップ/LD2023作業/NRCへ依頼/"/>
    </mc:Choice>
  </mc:AlternateContent>
  <xr:revisionPtr revIDLastSave="12" documentId="11_456AED2F5A9AE6B47976F4185F87519037152E84" xr6:coauthVersionLast="47" xr6:coauthVersionMax="47" xr10:uidLastSave="{D3DEA75B-E9F2-4137-A622-07064D764922}"/>
  <bookViews>
    <workbookView xWindow="-120" yWindow="-16320" windowWidth="29040" windowHeight="15840" xr2:uid="{00000000-000D-0000-FFFF-FFFF00000000}"/>
  </bookViews>
  <sheets>
    <sheet name="目次" sheetId="1" r:id="rId1"/>
    <sheet name="NP" sheetId="2" r:id="rId2"/>
  </sheets>
  <definedNames>
    <definedName name="_xlnm.Print_Area" localSheetId="1">NP!$A:$F</definedName>
    <definedName name="_xlnm.Print_Titles" localSheetId="1">NP!$1:$4</definedName>
    <definedName name="_xlnm.Print_Titles" localSheetId="0">目次!$1:$5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212" i="2" l="1"/>
  <c r="B1662" i="2"/>
  <c r="B1643" i="2"/>
  <c r="B1625" i="2"/>
  <c r="B1608" i="2"/>
  <c r="B1580" i="2"/>
  <c r="B1567" i="2"/>
  <c r="B1554" i="2"/>
  <c r="B1541" i="2"/>
  <c r="B1528" i="2"/>
  <c r="B1515" i="2"/>
  <c r="B1501" i="2"/>
  <c r="B1487" i="2"/>
  <c r="B1473" i="2"/>
  <c r="B1459" i="2"/>
  <c r="B1445" i="2"/>
  <c r="B1431" i="2"/>
  <c r="B1414" i="2"/>
  <c r="B1400" i="2"/>
  <c r="B1384" i="2"/>
  <c r="B1368" i="2"/>
  <c r="B1352" i="2"/>
  <c r="B1336" i="2"/>
  <c r="B1321" i="2"/>
  <c r="B1305" i="2"/>
  <c r="B1290" i="2"/>
  <c r="B1274" i="2"/>
  <c r="B1259" i="2"/>
  <c r="B1243" i="2"/>
  <c r="B1228" i="2"/>
  <c r="B1195" i="2"/>
  <c r="B1178" i="2"/>
  <c r="B1161" i="2"/>
  <c r="B1144" i="2"/>
  <c r="B1127" i="2"/>
  <c r="B1110" i="2"/>
  <c r="B1093" i="2"/>
  <c r="B1076" i="2"/>
  <c r="B1059" i="2"/>
  <c r="B1042" i="2"/>
  <c r="B1025" i="2"/>
  <c r="B1010" i="2"/>
  <c r="B994" i="2"/>
  <c r="B978" i="2"/>
  <c r="B965" i="2"/>
  <c r="B951" i="2"/>
  <c r="B937" i="2"/>
  <c r="B923" i="2"/>
  <c r="B908" i="2"/>
  <c r="B893" i="2"/>
  <c r="B878" i="2"/>
  <c r="B863" i="2"/>
  <c r="B851" i="2"/>
  <c r="B840" i="2"/>
  <c r="B807" i="2"/>
  <c r="B778" i="2"/>
  <c r="B757" i="2"/>
  <c r="B737" i="2"/>
  <c r="B718" i="2"/>
  <c r="B706" i="2"/>
  <c r="B678" i="2"/>
  <c r="B658" i="2"/>
  <c r="B640" i="2"/>
  <c r="B625" i="2"/>
  <c r="B610" i="2"/>
  <c r="B595" i="2"/>
  <c r="B580" i="2"/>
  <c r="B565" i="2"/>
  <c r="B550" i="2"/>
  <c r="B536" i="2"/>
  <c r="B521" i="2"/>
  <c r="B507" i="2"/>
  <c r="B493" i="2"/>
  <c r="B475" i="2"/>
  <c r="B386" i="2"/>
  <c r="B376" i="2"/>
  <c r="B351" i="2"/>
  <c r="B337" i="2"/>
  <c r="B318" i="2"/>
  <c r="B174" i="2"/>
  <c r="B157" i="2"/>
  <c r="B146" i="2"/>
  <c r="B127" i="2"/>
  <c r="B106" i="2"/>
  <c r="B91" i="2"/>
  <c r="B78" i="2"/>
  <c r="B69" i="2"/>
  <c r="B50" i="2"/>
  <c r="B35" i="2"/>
  <c r="B21" i="2"/>
  <c r="B6" i="2"/>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alcChain>
</file>

<file path=xl/sharedStrings.xml><?xml version="1.0" encoding="utf-8"?>
<sst xmlns="http://schemas.openxmlformats.org/spreadsheetml/2006/main" count="1935" uniqueCount="763">
  <si>
    <t>①4～11歳のスポーツライフに関する調査2023（第17回）単純集計結果（Q3以外N表）</t>
  </si>
  <si>
    <t>No</t>
  </si>
  <si>
    <t>N</t>
  </si>
  <si>
    <t>%</t>
  </si>
  <si>
    <t>N%</t>
  </si>
  <si>
    <t>タイトル</t>
  </si>
  <si>
    <t>型</t>
  </si>
  <si>
    <t>アイテム条件</t>
  </si>
  <si>
    <t>出力条件</t>
  </si>
  <si>
    <t>地域(SA)</t>
  </si>
  <si>
    <t>全体</t>
  </si>
  <si>
    <t>北海道</t>
  </si>
  <si>
    <t>東北</t>
  </si>
  <si>
    <t>関東</t>
  </si>
  <si>
    <t>中部</t>
  </si>
  <si>
    <t>近畿</t>
  </si>
  <si>
    <t>中国</t>
  </si>
  <si>
    <t>四国</t>
  </si>
  <si>
    <t>九州</t>
  </si>
  <si>
    <t/>
  </si>
  <si>
    <t>地域</t>
  </si>
  <si>
    <t>SA</t>
  </si>
  <si>
    <t>都市規模(MA)</t>
  </si>
  <si>
    <t>２１大都市（計）</t>
  </si>
  <si>
    <t>東京都区部</t>
  </si>
  <si>
    <t>２０大都市</t>
  </si>
  <si>
    <t>その他の市（計）</t>
  </si>
  <si>
    <t>人口１０万人以上の市</t>
  </si>
  <si>
    <t>人口１０万人未満の市</t>
  </si>
  <si>
    <t>町村</t>
  </si>
  <si>
    <t>都市規模</t>
  </si>
  <si>
    <t>MA</t>
  </si>
  <si>
    <t>Ｑ１－１年齢(SA)</t>
  </si>
  <si>
    <t>４歳</t>
  </si>
  <si>
    <t>５歳</t>
  </si>
  <si>
    <t>６歳</t>
  </si>
  <si>
    <t>７歳</t>
  </si>
  <si>
    <t>８歳</t>
  </si>
  <si>
    <t>９歳</t>
  </si>
  <si>
    <t>１０歳</t>
  </si>
  <si>
    <t>１１歳</t>
  </si>
  <si>
    <t>Ｑ１－１年齢</t>
  </si>
  <si>
    <t>Ｑ１－１生まれ月(SA)</t>
  </si>
  <si>
    <t>１月</t>
  </si>
  <si>
    <t>２月</t>
  </si>
  <si>
    <t>３月</t>
  </si>
  <si>
    <t>４月</t>
  </si>
  <si>
    <t>５月</t>
  </si>
  <si>
    <t>６月</t>
  </si>
  <si>
    <t>７月</t>
  </si>
  <si>
    <t>８月</t>
  </si>
  <si>
    <t>９月</t>
  </si>
  <si>
    <t>１０月</t>
  </si>
  <si>
    <t>１１月</t>
  </si>
  <si>
    <t>１２月</t>
  </si>
  <si>
    <t>Ｑ１－１生まれ月</t>
  </si>
  <si>
    <t>Ｑ１－２性別(SA)</t>
  </si>
  <si>
    <t>男子</t>
  </si>
  <si>
    <t>女子</t>
  </si>
  <si>
    <t>Ｑ１－２性別</t>
  </si>
  <si>
    <t>Ｑ１－３学校(SA)</t>
  </si>
  <si>
    <t>小学校</t>
  </si>
  <si>
    <t>保育園</t>
  </si>
  <si>
    <t>幼稚園</t>
  </si>
  <si>
    <t>認定こども園</t>
  </si>
  <si>
    <t>その他</t>
  </si>
  <si>
    <t>在学・在園していない</t>
  </si>
  <si>
    <t>-</t>
  </si>
  <si>
    <t>Ｑ１－３学校</t>
  </si>
  <si>
    <t>Ｑ１－４学年(SA)</t>
  </si>
  <si>
    <t>【在学・在園中】</t>
  </si>
  <si>
    <t>年中（４歳児クラス）</t>
  </si>
  <si>
    <t>年長（５歳児クラス）</t>
  </si>
  <si>
    <t>１年生</t>
  </si>
  <si>
    <t>２年生</t>
  </si>
  <si>
    <t>３年生</t>
  </si>
  <si>
    <t>４年生</t>
  </si>
  <si>
    <t>５年生</t>
  </si>
  <si>
    <t>６年生</t>
  </si>
  <si>
    <t>Ｑ１－４学年</t>
  </si>
  <si>
    <t>性・学校(MA)</t>
  </si>
  <si>
    <t>男子（計）</t>
  </si>
  <si>
    <t>女子（計）</t>
  </si>
  <si>
    <t>性・学校</t>
  </si>
  <si>
    <t>学年(MA)</t>
  </si>
  <si>
    <t>未就学児（計）</t>
  </si>
  <si>
    <t>小学生（計）</t>
  </si>
  <si>
    <t>学年</t>
  </si>
  <si>
    <t>就学状況(SA)</t>
  </si>
  <si>
    <t>未就学児</t>
  </si>
  <si>
    <t>小学１・２年</t>
  </si>
  <si>
    <t>小学３・４年</t>
  </si>
  <si>
    <t>小学５・６年</t>
  </si>
  <si>
    <t>非該当</t>
  </si>
  <si>
    <t>就学状況</t>
  </si>
  <si>
    <t>性・就学状況(MA)</t>
  </si>
  <si>
    <t>性・就学状況</t>
  </si>
  <si>
    <t>Ｑ２過去１年間におこなった運動・スポーツ・運動あそび(MA)</t>
  </si>
  <si>
    <t>サッカー</t>
  </si>
  <si>
    <t>フットサル</t>
  </si>
  <si>
    <t>キックベースボール</t>
  </si>
  <si>
    <t>ゴルフ</t>
  </si>
  <si>
    <t>野球</t>
  </si>
  <si>
    <t>ソフトボール</t>
  </si>
  <si>
    <t>キャッチボール</t>
  </si>
  <si>
    <t>バスケットボール</t>
  </si>
  <si>
    <t>３Ｘ３（スリー・エックス・スリー）・バスケットボール</t>
  </si>
  <si>
    <t>バレーボール</t>
  </si>
  <si>
    <t>ソフトバレーボール</t>
  </si>
  <si>
    <t>ハンドボール</t>
  </si>
  <si>
    <t>バドミントン</t>
  </si>
  <si>
    <t>ラグビー</t>
  </si>
  <si>
    <t>タグラグビー</t>
  </si>
  <si>
    <t>ボウリング</t>
  </si>
  <si>
    <t>卓球</t>
  </si>
  <si>
    <t>ゲートボール</t>
  </si>
  <si>
    <t>テニス（硬式）</t>
  </si>
  <si>
    <t>ソフトテニス（軟式）</t>
  </si>
  <si>
    <t>ドッジボール</t>
  </si>
  <si>
    <t>フライングディスク（フリスビー）</t>
  </si>
  <si>
    <t>ダブルダッチ（２本の長なわとびの一種）</t>
  </si>
  <si>
    <t>つなひき</t>
  </si>
  <si>
    <t>なわとび（長なわとびを含む）</t>
  </si>
  <si>
    <t>エアロビックダンス</t>
  </si>
  <si>
    <t>体操（軽い体操・ラジオ体操など）</t>
  </si>
  <si>
    <t>体操競技</t>
  </si>
  <si>
    <t>新体操</t>
  </si>
  <si>
    <t>トランポリン</t>
  </si>
  <si>
    <t>バレエ</t>
  </si>
  <si>
    <t>フォークダンス</t>
  </si>
  <si>
    <t>ジャズダンス</t>
  </si>
  <si>
    <t>ヒップホップダンス</t>
  </si>
  <si>
    <t>筋力トレーニング</t>
  </si>
  <si>
    <t>ウォーキング</t>
  </si>
  <si>
    <t>ジョギング・ランニング</t>
  </si>
  <si>
    <t>陸上競技</t>
  </si>
  <si>
    <t>かけっこ</t>
  </si>
  <si>
    <t>水泳（スイミング）</t>
  </si>
  <si>
    <t>空手</t>
  </si>
  <si>
    <t>弓道</t>
  </si>
  <si>
    <t>剣道</t>
  </si>
  <si>
    <t>柔道</t>
  </si>
  <si>
    <t>相撲</t>
  </si>
  <si>
    <t>海水浴</t>
  </si>
  <si>
    <t>カヌー</t>
  </si>
  <si>
    <t>サーフィン</t>
  </si>
  <si>
    <t>シュノーケリング</t>
  </si>
  <si>
    <t>スクーバダイビング</t>
  </si>
  <si>
    <t>ボート</t>
  </si>
  <si>
    <t>ボディボード</t>
  </si>
  <si>
    <t>キャンプ</t>
  </si>
  <si>
    <t>釣り</t>
  </si>
  <si>
    <t>ハイキング</t>
  </si>
  <si>
    <t>登山</t>
  </si>
  <si>
    <t>ウォークラリー</t>
  </si>
  <si>
    <t>オリエンテーリング</t>
  </si>
  <si>
    <t>スキー</t>
  </si>
  <si>
    <t>スノーボード</t>
  </si>
  <si>
    <t>スケート</t>
  </si>
  <si>
    <t>そり</t>
  </si>
  <si>
    <t>一輪車</t>
  </si>
  <si>
    <t>インラインスケート</t>
  </si>
  <si>
    <t>ローラースケート</t>
  </si>
  <si>
    <t>スケートボード（スケボー）</t>
  </si>
  <si>
    <t>キックボード</t>
  </si>
  <si>
    <t>サイクリング</t>
  </si>
  <si>
    <t>おにごっこ</t>
  </si>
  <si>
    <t>かくれんぼ</t>
  </si>
  <si>
    <t>カンけり</t>
  </si>
  <si>
    <t>木登り</t>
  </si>
  <si>
    <t>ゴムとび</t>
  </si>
  <si>
    <t>自転車あそび</t>
  </si>
  <si>
    <t>竹馬</t>
  </si>
  <si>
    <t>鉄棒</t>
  </si>
  <si>
    <t>フィールドアスレチック</t>
  </si>
  <si>
    <t>ぶらんこ</t>
  </si>
  <si>
    <t>合気道</t>
  </si>
  <si>
    <t>アクロバットダンス</t>
  </si>
  <si>
    <t>ｅスポーツ</t>
  </si>
  <si>
    <t>うんてい</t>
  </si>
  <si>
    <t>格闘技</t>
  </si>
  <si>
    <t>かたき</t>
  </si>
  <si>
    <t>川遊び</t>
  </si>
  <si>
    <t>キックボクシング</t>
  </si>
  <si>
    <t>キンボール</t>
  </si>
  <si>
    <t>クライミング</t>
  </si>
  <si>
    <t>グラウンドゴルフ</t>
  </si>
  <si>
    <t>クロスカントリー</t>
  </si>
  <si>
    <t>警ドロ</t>
  </si>
  <si>
    <t>KPOPダンス</t>
  </si>
  <si>
    <t>サップ</t>
  </si>
  <si>
    <t>サバイバルゲーム</t>
  </si>
  <si>
    <t>三輪車</t>
  </si>
  <si>
    <t>ジャングルジム</t>
  </si>
  <si>
    <t>乗馬</t>
  </si>
  <si>
    <t>少林寺拳法</t>
  </si>
  <si>
    <t>水球</t>
  </si>
  <si>
    <t>ストライダー（キックバイク）</t>
  </si>
  <si>
    <t>ストリートダンス</t>
  </si>
  <si>
    <t>素振り</t>
  </si>
  <si>
    <t>太鼓（和太鼓）</t>
  </si>
  <si>
    <t>だるまさんがころんだ</t>
  </si>
  <si>
    <t>ダンス／おどり</t>
  </si>
  <si>
    <t>チアダンス</t>
  </si>
  <si>
    <t>チアリーディング</t>
  </si>
  <si>
    <t>テコンドー</t>
  </si>
  <si>
    <t>てんか（ボール運動）</t>
  </si>
  <si>
    <t>ドッヂビー</t>
  </si>
  <si>
    <t>とび箱</t>
  </si>
  <si>
    <t>トレーニング</t>
  </si>
  <si>
    <t>登り棒</t>
  </si>
  <si>
    <t>バッティング</t>
  </si>
  <si>
    <t>バトントワリング</t>
  </si>
  <si>
    <t>バランスボール</t>
  </si>
  <si>
    <t>フィットネス</t>
  </si>
  <si>
    <t>フェンシング</t>
  </si>
  <si>
    <t>武道</t>
  </si>
  <si>
    <t>フラフープ</t>
  </si>
  <si>
    <t>ブレイブボード</t>
  </si>
  <si>
    <t>ポートボール</t>
  </si>
  <si>
    <t>ボール遊び</t>
  </si>
  <si>
    <t>ボール投げ</t>
  </si>
  <si>
    <t>ボクシング</t>
  </si>
  <si>
    <t>ホッピング</t>
  </si>
  <si>
    <t>マット運動</t>
  </si>
  <si>
    <t>マラソン</t>
  </si>
  <si>
    <t>水遊び</t>
  </si>
  <si>
    <t>遊具遊び</t>
  </si>
  <si>
    <t>ヨガ</t>
  </si>
  <si>
    <t>ラフティング</t>
  </si>
  <si>
    <t>レスリング</t>
  </si>
  <si>
    <t>その他・不明</t>
  </si>
  <si>
    <t>１年間、運動・スポーツはしなかった</t>
  </si>
  <si>
    <t>無回答</t>
  </si>
  <si>
    <t>回答計</t>
  </si>
  <si>
    <t>Ｑ２過去１年間におこなった運動・スポーツ・運動あそび</t>
  </si>
  <si>
    <t>Ｑ３ア．年間実施頻度分類(SA)</t>
  </si>
  <si>
    <t>非実施（０回／年）</t>
  </si>
  <si>
    <t>週１回未満（１～５１回／年）</t>
  </si>
  <si>
    <t>週１回以上２回未満（５２～１０３回／年）</t>
  </si>
  <si>
    <t>週２回以上３回未満（１０４～１５５回／年）</t>
  </si>
  <si>
    <t>週３回以上４回未満（１５６～２０７回／年）</t>
  </si>
  <si>
    <t>週４回以上５回未満（２０８～２５９回／年）</t>
  </si>
  <si>
    <t>週５回以上６回未満（２６０～３１１回／年）</t>
  </si>
  <si>
    <t>週６回以上７回未満（３１２～３６３回／年）</t>
  </si>
  <si>
    <t>週７回以上（３６４回以上／年）</t>
  </si>
  <si>
    <t>平均（回／年）</t>
  </si>
  <si>
    <t>標準偏差</t>
  </si>
  <si>
    <t>Ｑ３ア．年間実施頻度分類</t>
  </si>
  <si>
    <t>Ｑ３ア．実施頻度群(SA)</t>
  </si>
  <si>
    <t>非実施群（０回／年）</t>
  </si>
  <si>
    <t>低頻度群（年１回以上週３回未満）</t>
  </si>
  <si>
    <t>中頻度群（週３回以上週７回未満）</t>
  </si>
  <si>
    <t>高頻度群（週７回以上）</t>
  </si>
  <si>
    <t>Ｑ３ア．実施頻度群</t>
  </si>
  <si>
    <t>Ｑ４　今入っている学校の運動部やスポーツクラブ等(MA)</t>
  </si>
  <si>
    <t>学校のクラブ活動・運動部活動</t>
  </si>
  <si>
    <t>民間のスポーツクラブ</t>
  </si>
  <si>
    <t>地域のスポーツクラブ</t>
  </si>
  <si>
    <t>幼稚園や保育園のサークル・教室・クラブ</t>
  </si>
  <si>
    <t>個人のレッスン</t>
  </si>
  <si>
    <t>市町村のスポーツ教室</t>
  </si>
  <si>
    <t>児童センター</t>
  </si>
  <si>
    <t>警察施設の指導</t>
  </si>
  <si>
    <t>ボランティアサークル</t>
  </si>
  <si>
    <t>障害者総合スポーツセンターのスポーツ教室</t>
  </si>
  <si>
    <t>芸能事務所</t>
  </si>
  <si>
    <t>学童</t>
  </si>
  <si>
    <t>ボーイスカウト</t>
  </si>
  <si>
    <t>不明・その他</t>
  </si>
  <si>
    <t>どこにもはいっていない</t>
  </si>
  <si>
    <t>運動部等に入っている（計）</t>
  </si>
  <si>
    <t>Ｑ４　今入っている学校の運動部やスポーツクラブ等</t>
  </si>
  <si>
    <t>Ｑ５　習いごとの実施状況(SA)</t>
  </si>
  <si>
    <t>している</t>
  </si>
  <si>
    <t>していない</t>
  </si>
  <si>
    <t>Ｑ５　習いごとの実施状況</t>
  </si>
  <si>
    <t>Ｑ５ＳＱ１　現在の習いごと(MA)</t>
  </si>
  <si>
    <t>【習いごとをしている人】</t>
  </si>
  <si>
    <t>ピアノ</t>
  </si>
  <si>
    <t>そろばん</t>
  </si>
  <si>
    <t>習字</t>
  </si>
  <si>
    <t>学習塾</t>
  </si>
  <si>
    <t>絵画</t>
  </si>
  <si>
    <t>英会話</t>
  </si>
  <si>
    <t>プログラミング</t>
  </si>
  <si>
    <t>アート教室</t>
  </si>
  <si>
    <t>歌</t>
  </si>
  <si>
    <t>英語・語学</t>
  </si>
  <si>
    <t>エレクトーン</t>
  </si>
  <si>
    <t>オンライン学習</t>
  </si>
  <si>
    <t>科学教室</t>
  </si>
  <si>
    <t>合奏</t>
  </si>
  <si>
    <t>家庭教師</t>
  </si>
  <si>
    <t>華道</t>
  </si>
  <si>
    <t>ギター</t>
  </si>
  <si>
    <t>硬筆・書き方・書道</t>
  </si>
  <si>
    <t>茶道</t>
  </si>
  <si>
    <t>将棋</t>
  </si>
  <si>
    <t>吹奏楽（ブラスバンド）</t>
  </si>
  <si>
    <t>通信学習</t>
  </si>
  <si>
    <t>ドラム</t>
  </si>
  <si>
    <t>トランペット</t>
  </si>
  <si>
    <t>バイオリン</t>
  </si>
  <si>
    <t>民謡</t>
  </si>
  <si>
    <t>ものづくり</t>
  </si>
  <si>
    <t>幼児教室</t>
  </si>
  <si>
    <t>療育センター</t>
  </si>
  <si>
    <t>ロボット教室</t>
  </si>
  <si>
    <t>テニス</t>
  </si>
  <si>
    <t>バトミントン</t>
  </si>
  <si>
    <t>ソフトテニス</t>
  </si>
  <si>
    <t>体操</t>
  </si>
  <si>
    <t>ダンス（ヒップホップダンス・ジャズダンスなど）</t>
  </si>
  <si>
    <t>拳法</t>
  </si>
  <si>
    <t>スポーツクラブ（フィットネスクラブ）</t>
  </si>
  <si>
    <t>体育クラブ、スポーツ教室</t>
  </si>
  <si>
    <t>チアリーディング・チアダンス</t>
  </si>
  <si>
    <t>ボーイスカウト・ガールスカウト</t>
  </si>
  <si>
    <t>ボクシング、ボクササイズ</t>
  </si>
  <si>
    <t>ボルダリング</t>
  </si>
  <si>
    <t>習いごとはしていない</t>
  </si>
  <si>
    <t>学習や文化・芸術系の習いごと（計）</t>
  </si>
  <si>
    <t>球技やチームスポーツ系の習いごと（計）</t>
  </si>
  <si>
    <t>球技以外のスポーツ系の習いごと（計）</t>
  </si>
  <si>
    <t>Ｑ５ＳＱ１　現在の習いごと</t>
  </si>
  <si>
    <t>Ｑ６　最近７日間、１日あたり少なくとも合計６０分間の身体活動をした日数(SA)</t>
  </si>
  <si>
    <t>１日</t>
  </si>
  <si>
    <t>２日</t>
  </si>
  <si>
    <t>３日</t>
  </si>
  <si>
    <t>４日</t>
  </si>
  <si>
    <t>５日</t>
  </si>
  <si>
    <t>６日</t>
  </si>
  <si>
    <t>７日</t>
  </si>
  <si>
    <t>なし</t>
  </si>
  <si>
    <t>平均（日）</t>
  </si>
  <si>
    <t>Ｑ６　最近７日間、１日あたり少なくとも合計６０分間の身体活動をした日数</t>
  </si>
  <si>
    <t>Ｑ７　子どもの１週間の朝食摂取頻度(SA)</t>
  </si>
  <si>
    <t>ほとんど毎日食べる</t>
  </si>
  <si>
    <t>週4～5日食べる</t>
  </si>
  <si>
    <t>週2～3日食べる</t>
  </si>
  <si>
    <t>ほとんど食べない</t>
  </si>
  <si>
    <t>食べる（計）</t>
  </si>
  <si>
    <t>毎日食べない（計）</t>
  </si>
  <si>
    <t>Ｑ７　子どもの１週間の朝食摂取頻度</t>
  </si>
  <si>
    <t>Ｑ７ＳＱ１　子どもは、朝、食欲があるか(SA)</t>
  </si>
  <si>
    <t>【朝食を食べる人】</t>
  </si>
  <si>
    <t>とてもある</t>
  </si>
  <si>
    <t>どちらかというとある</t>
  </si>
  <si>
    <t>どちらかというとない</t>
  </si>
  <si>
    <t>ほとんどない</t>
  </si>
  <si>
    <t>食欲あり（計）</t>
  </si>
  <si>
    <t>食欲なし（計）</t>
  </si>
  <si>
    <t>Ｑ７ＳＱ１　子どもは、朝、食欲があるか</t>
  </si>
  <si>
    <t>Ｑ８　いまの健康状態(SA)</t>
  </si>
  <si>
    <t>よい</t>
  </si>
  <si>
    <t>まあよい</t>
  </si>
  <si>
    <t>ふつう</t>
  </si>
  <si>
    <t>あまりよくない</t>
  </si>
  <si>
    <t>よくない</t>
  </si>
  <si>
    <t>よい（計）</t>
  </si>
  <si>
    <t>よくない（計）</t>
  </si>
  <si>
    <t>Ｑ８　いまの健康状態</t>
  </si>
  <si>
    <t>Ｑ９　運動・スポーツ・運動あそびをするのは好きか(SA)</t>
  </si>
  <si>
    <t>好き</t>
  </si>
  <si>
    <t>どちらかというと好き</t>
  </si>
  <si>
    <t>どちらかというときらい</t>
  </si>
  <si>
    <t>きらい</t>
  </si>
  <si>
    <t>好き（計）</t>
  </si>
  <si>
    <t>きらい（計）</t>
  </si>
  <si>
    <t>Ｑ９　運動・スポーツ・運動あそびをするのは好きか</t>
  </si>
  <si>
    <t>Ｑ１０　ほどんどの運動を上手にできると思うか(SA)</t>
  </si>
  <si>
    <t>そう思う</t>
  </si>
  <si>
    <t>すこし思う</t>
  </si>
  <si>
    <t>どちらでもない</t>
  </si>
  <si>
    <t>あまり思わない</t>
  </si>
  <si>
    <t>全然思わない</t>
  </si>
  <si>
    <t>思う（計）</t>
  </si>
  <si>
    <t>思わない（計）</t>
  </si>
  <si>
    <t>Ｑ１０　ほどんどの運動を上手にできると思うか</t>
  </si>
  <si>
    <t>Ｑ１１　最近の２週間の状態　楽しい気分で過ごした(SA)</t>
  </si>
  <si>
    <t>いつもある</t>
  </si>
  <si>
    <t>よくある</t>
  </si>
  <si>
    <t>ときどきある</t>
  </si>
  <si>
    <t>めったにない</t>
  </si>
  <si>
    <t>まったくない</t>
  </si>
  <si>
    <t>平均（カテゴリ値）</t>
  </si>
  <si>
    <t>Ｑ１１　最近の２週間の状態　楽しい気分で過ごした</t>
  </si>
  <si>
    <t>Ｑ１１　最近の２週間の状態　落ち着いた、リラックスした気分で過ごした(SA)</t>
  </si>
  <si>
    <t>Ｑ１１　最近の２週間の状態　落ち着いた、リラックスした気分で過ごした</t>
  </si>
  <si>
    <t>Ｑ１１　最近の２週間の状態　健康的で、元気に過ごした(SA)</t>
  </si>
  <si>
    <t>Ｑ１１　最近の２週間の状態　健康的で、元気に過ごした</t>
  </si>
  <si>
    <t>Ｑ１１　最近の２週間の状態　ぐっすりと休め、気持ちよくめざめた(SA)</t>
  </si>
  <si>
    <t>Ｑ１１　最近の２週間の状態　ぐっすりと休め、気持ちよくめざめた</t>
  </si>
  <si>
    <t>Ｑ１１　最近の２週間の状態　日常生活の中に、興味のあることがたくさんあった(SA)</t>
  </si>
  <si>
    <t>Ｑ１１　最近の２週間の状態　日常生活の中に、興味のあることがたくさんあった</t>
  </si>
  <si>
    <t>Ｑ１２　身長（ｃｍ）(SA)</t>
  </si>
  <si>
    <t>１００ｃｍ未満</t>
  </si>
  <si>
    <t>１００～１１０ｃｍ未満</t>
  </si>
  <si>
    <t>１１０～１２０ｃｍ未満</t>
  </si>
  <si>
    <t>１２０～１３０ｃｍ未満</t>
  </si>
  <si>
    <t>１３０～１４０ｃｍ未満</t>
  </si>
  <si>
    <t>１４０～１５０ｃｍ未満</t>
  </si>
  <si>
    <t>１５０～１６０ｃｍ未満</t>
  </si>
  <si>
    <t>１６０ｃｍ以上</t>
  </si>
  <si>
    <t>平均（ｃｍ）</t>
  </si>
  <si>
    <t>Ｑ１２　身長（ｃｍ）</t>
  </si>
  <si>
    <t>Ｑ１２　体重（ｋｇ）(SA)</t>
  </si>
  <si>
    <t>１０ｋｇ未満</t>
  </si>
  <si>
    <t>１０～１５ｋｇ未満</t>
  </si>
  <si>
    <t>１５～２０ｋｇ未満</t>
  </si>
  <si>
    <t>２０～２５ｋｇ未満</t>
  </si>
  <si>
    <t>２５～３０ｋｇ未満</t>
  </si>
  <si>
    <t>３０～３５ｋｇ未満</t>
  </si>
  <si>
    <t>３５～４０ｋｇ未満</t>
  </si>
  <si>
    <t>４０～４５ｋｇ未満</t>
  </si>
  <si>
    <t>４５～５０ｋｇ未満</t>
  </si>
  <si>
    <t>５０ｋｇ以上</t>
  </si>
  <si>
    <t>平均（ｋｇ）</t>
  </si>
  <si>
    <t>Ｑ１２　体重（ｋｇ）</t>
  </si>
  <si>
    <t>Ｑ１３　対象の子どもとの続柄(SA)</t>
  </si>
  <si>
    <t>父</t>
  </si>
  <si>
    <t>母</t>
  </si>
  <si>
    <t>祖父</t>
  </si>
  <si>
    <t>祖母</t>
  </si>
  <si>
    <t>おじ</t>
  </si>
  <si>
    <t>おば</t>
  </si>
  <si>
    <t>曽祖父</t>
  </si>
  <si>
    <t>曽祖母</t>
  </si>
  <si>
    <t>きょうだい</t>
  </si>
  <si>
    <t>妻</t>
  </si>
  <si>
    <t>いとこ</t>
  </si>
  <si>
    <t>いとこの子ども</t>
  </si>
  <si>
    <t>従業員</t>
  </si>
  <si>
    <t>寮生活、寄宿舎</t>
  </si>
  <si>
    <t>大伯父・大叔父（オオオジ／祖父の兄弟）</t>
  </si>
  <si>
    <t>本人の子ども</t>
  </si>
  <si>
    <t>甥、姪</t>
  </si>
  <si>
    <t>友人</t>
  </si>
  <si>
    <t>なし／一人暮らし</t>
  </si>
  <si>
    <t>Ｑ１３　対象の子どもとの続柄</t>
  </si>
  <si>
    <t>Ｑ１４婚姻状況(SA)</t>
  </si>
  <si>
    <t>未婚</t>
  </si>
  <si>
    <t>有配偶（現在結婚している）</t>
  </si>
  <si>
    <t>死別（配偶者と死に別れた）</t>
  </si>
  <si>
    <t>離別（配偶者と離婚した）</t>
  </si>
  <si>
    <t>Ｑ１４婚姻状況</t>
  </si>
  <si>
    <t>Ｑ１５　職業　回答者(SA)</t>
  </si>
  <si>
    <t>自営業</t>
  </si>
  <si>
    <t>家族従事者</t>
  </si>
  <si>
    <t>勤め人／正社員・正職員</t>
  </si>
  <si>
    <t>勤め人／契約社員・派遣社員・非常勤</t>
  </si>
  <si>
    <t>専業主婦・主夫</t>
  </si>
  <si>
    <t>パートタイムやアルバイト</t>
  </si>
  <si>
    <t>無職</t>
  </si>
  <si>
    <t>自営・勤め人（計）</t>
  </si>
  <si>
    <t>その他（計）</t>
  </si>
  <si>
    <t>勤め人（計）</t>
  </si>
  <si>
    <t>Ｑ１５　職業　回答者</t>
  </si>
  <si>
    <t>Ｑ１５　職業　配偶者(SA)</t>
  </si>
  <si>
    <t>配偶者はいない</t>
  </si>
  <si>
    <t>Ｑ１５　職業　配偶者</t>
  </si>
  <si>
    <t>Ｑ１６　家族（世帯員）の人数(SA)</t>
  </si>
  <si>
    <t>１人</t>
  </si>
  <si>
    <t>２人</t>
  </si>
  <si>
    <t>３人</t>
  </si>
  <si>
    <t>４人</t>
  </si>
  <si>
    <t>５人</t>
  </si>
  <si>
    <t>６人</t>
  </si>
  <si>
    <t>７人</t>
  </si>
  <si>
    <t>８人</t>
  </si>
  <si>
    <t>９人</t>
  </si>
  <si>
    <t>１０人</t>
  </si>
  <si>
    <t>１１人以上</t>
  </si>
  <si>
    <t>平均（人）</t>
  </si>
  <si>
    <t>Ｑ１６　家族（世帯員）の人数</t>
  </si>
  <si>
    <t>Ｑ１６　家族構成(MA)</t>
  </si>
  <si>
    <t>Ｑ１６　家族構成</t>
  </si>
  <si>
    <t>ｎＱ１６　家族構成(MA)</t>
  </si>
  <si>
    <t>兄</t>
  </si>
  <si>
    <t>姉</t>
  </si>
  <si>
    <t>弟</t>
  </si>
  <si>
    <t>妹</t>
  </si>
  <si>
    <t>きょうだい（詳細無回答）</t>
  </si>
  <si>
    <t>ｎＱ１６　家族構成</t>
  </si>
  <si>
    <t>ｎＱ１６（１）　家族構成(SA)</t>
  </si>
  <si>
    <t>二世代世帯</t>
  </si>
  <si>
    <t>三世代以上世帯</t>
  </si>
  <si>
    <t>ｎＱ１６（１）　家族構成</t>
  </si>
  <si>
    <t>Ｑ１６　「きょうだい」の内訳(MA)</t>
  </si>
  <si>
    <t>【きょうだいあり】</t>
  </si>
  <si>
    <t>Ｑ１６　「きょうだい」の内訳</t>
  </si>
  <si>
    <t>Ｑ１６（１）　「きょうだい」の人数＿１兄(SA)</t>
  </si>
  <si>
    <t>【兄】</t>
  </si>
  <si>
    <t>５人以上</t>
  </si>
  <si>
    <t>Ｑ１６（１）　「きょうだい」の人数＿１兄</t>
  </si>
  <si>
    <t>Ｑ１６（１）　「きょうだい」の人数＿２姉(SA)</t>
  </si>
  <si>
    <t>【姉】</t>
  </si>
  <si>
    <t>Ｑ１６（１）　「きょうだい」の人数＿２姉</t>
  </si>
  <si>
    <t>Ｑ１６（１）　「きょうだい」の人数＿３弟(SA)</t>
  </si>
  <si>
    <t>【弟】</t>
  </si>
  <si>
    <t>Ｑ１６（１）　「きょうだい」の人数＿３弟</t>
  </si>
  <si>
    <t>Ｑ１６（１）　「きょうだい」の人数＿４妹(SA)</t>
  </si>
  <si>
    <t>【妹】</t>
  </si>
  <si>
    <t>Ｑ１６（１）　「きょうだい」の人数＿４妹</t>
  </si>
  <si>
    <t>Ｑ１６（２）　運動・スポーツ活動状況　１父(SA)</t>
  </si>
  <si>
    <t>【父】</t>
  </si>
  <si>
    <t>よくしている</t>
  </si>
  <si>
    <t>時々している</t>
  </si>
  <si>
    <t>ほとんどしていない</t>
  </si>
  <si>
    <t>全くしていない</t>
  </si>
  <si>
    <t>している（計）</t>
  </si>
  <si>
    <t>していない（計）</t>
  </si>
  <si>
    <t>Ｑ１６（２）　運動・スポーツ活動状況　１父</t>
  </si>
  <si>
    <t>Ｑ１６（２）　運動・スポーツ活動状況　２母(SA)</t>
  </si>
  <si>
    <t>【母】</t>
  </si>
  <si>
    <t>Ｑ１６（２）　運動・スポーツ活動状況　２母</t>
  </si>
  <si>
    <t>Ｑ１７　子どもは家族と運動・スポーツ・運動あそびをするか(SA)</t>
  </si>
  <si>
    <t>まったくしていない</t>
  </si>
  <si>
    <t>Ｑ１７　子どもは家族と運動・スポーツ・運動あそびをするか</t>
  </si>
  <si>
    <t>Ｑ１８　子どもの排便頻度(SA)</t>
  </si>
  <si>
    <t>ほぼ毎日</t>
  </si>
  <si>
    <t>２日に１回</t>
  </si>
  <si>
    <t>３日に１回</t>
  </si>
  <si>
    <t>３日に１回未満</t>
  </si>
  <si>
    <t>不規則である</t>
  </si>
  <si>
    <t>Ｑ１８　子どもの排便頻度</t>
  </si>
  <si>
    <t>Ｑ１９ー１　子どもの平日のテレビ等の視聴・ＰＣ等の使用時間(SA)</t>
  </si>
  <si>
    <t>３０分未満</t>
  </si>
  <si>
    <t>３０分～１時間未満</t>
  </si>
  <si>
    <t>１～２時間未満</t>
  </si>
  <si>
    <t>２～３時間未満</t>
  </si>
  <si>
    <t>３～４時間未満</t>
  </si>
  <si>
    <t>４～５時間未満</t>
  </si>
  <si>
    <t>５時間以上</t>
  </si>
  <si>
    <t>わからない</t>
  </si>
  <si>
    <t>Ｑ１９ー１　子どもの平日のテレビ等の視聴・ＰＣ等の使用時間</t>
  </si>
  <si>
    <t>Ｑ１９ー２　子どもの休日のテレビ等の視聴・ＰＣ等の使用時間(SA)</t>
  </si>
  <si>
    <t>Ｑ１９ー２　子どもの休日のテレビ等の視聴・ＰＣ等の使用時間</t>
  </si>
  <si>
    <t>Ｑ２０　子どもの通園・通学の方法(MA)</t>
  </si>
  <si>
    <t>徒歩</t>
  </si>
  <si>
    <t>自転車（お子様自身が運転）</t>
  </si>
  <si>
    <t>自転車（ご家族が運転）</t>
  </si>
  <si>
    <t>バス・電車</t>
  </si>
  <si>
    <t>自家用車・バイク</t>
  </si>
  <si>
    <t>通学・通園はしていない</t>
  </si>
  <si>
    <t>Ｑ２０　子どもの通園・通学の方法</t>
  </si>
  <si>
    <t>Ｑ２０＿１　１週間あたりの日数　徒歩(SA)</t>
  </si>
  <si>
    <t>【徒歩】</t>
  </si>
  <si>
    <t>Ｑ２０＿１　１週間あたりの日数　徒歩</t>
  </si>
  <si>
    <t>Ｑ２０＿２　１週間あたりの日数　自転車（お子様自身が運転）(SA)</t>
  </si>
  <si>
    <t>【自転車（お子様自身運転）】</t>
  </si>
  <si>
    <t>Ｑ２０＿２　１週間あたりの日数　自転車（お子様自身が運転）</t>
  </si>
  <si>
    <t>Ｑ２０＿３　１週間あたりの日数　自転車（ご家族が運転）(SA)</t>
  </si>
  <si>
    <t>【自転車（ご家族運転）】</t>
  </si>
  <si>
    <t>Ｑ２０＿３　１週間あたりの日数　自転車（ご家族が運転）</t>
  </si>
  <si>
    <t>Ｑ２０＿４　１週間あたりの日数　バス・電車(SA)</t>
  </si>
  <si>
    <t>【バス・電車】</t>
  </si>
  <si>
    <t>Ｑ２０＿４　１週間あたりの日数　バス・電車</t>
  </si>
  <si>
    <t>Ｑ２０＿５　１週間あたりの日数　自家用車・バイク(SA)</t>
  </si>
  <si>
    <t>【自家用車・バイク】</t>
  </si>
  <si>
    <t>Ｑ２０＿５　１週間あたりの日数　自家用車・バイク</t>
  </si>
  <si>
    <t>Ｑ２０＿１　所要時間　徒歩(SA)</t>
  </si>
  <si>
    <t>４分以内</t>
  </si>
  <si>
    <t>５～１４分以内</t>
  </si>
  <si>
    <t>１５～２９分以内</t>
  </si>
  <si>
    <t>３０～５９分以内</t>
  </si>
  <si>
    <t>６０～８９分以内</t>
  </si>
  <si>
    <t>９０～１１９分以内</t>
  </si>
  <si>
    <t>１２０分以上</t>
  </si>
  <si>
    <t>平均（分）</t>
  </si>
  <si>
    <t>Ｑ２０＿１　所要時間　徒歩</t>
  </si>
  <si>
    <t>Ｑ２０＿２　所要時間　自転車（お子様自身が運転）(SA)</t>
  </si>
  <si>
    <t>Ｑ２０＿２　所要時間　自転車（お子様自身が運転）</t>
  </si>
  <si>
    <t>Ｑ２０＿３　所要時間　自転車（ご家族が運転）(SA)</t>
  </si>
  <si>
    <t>Ｑ２０＿３　所要時間　自転車（ご家族が運転）</t>
  </si>
  <si>
    <t>Ｑ２０＿４　所要時間　バス・電車(SA)</t>
  </si>
  <si>
    <t>Ｑ２０＿４　所要時間　バス・電車</t>
  </si>
  <si>
    <t>Ｑ２０＿５　所要時間　自家用車・バイク(SA)</t>
  </si>
  <si>
    <t>Ｑ２０＿５　所要時間　自家用車・バイク</t>
  </si>
  <si>
    <t>ｎＱ２０＿１　所要時間　計(SA)</t>
  </si>
  <si>
    <t>【通学・通園している】</t>
  </si>
  <si>
    <t>ｎＱ２０＿１　所要時間　計</t>
  </si>
  <si>
    <t>Ｑ２１－１　子どもの平日の就寝時刻(SA)</t>
  </si>
  <si>
    <t>１９時台以前</t>
  </si>
  <si>
    <t>２０時台</t>
  </si>
  <si>
    <t>２１時台</t>
  </si>
  <si>
    <t>２２時台</t>
  </si>
  <si>
    <t>２３時台</t>
  </si>
  <si>
    <t>２４時台以降</t>
  </si>
  <si>
    <t>平均（時）</t>
  </si>
  <si>
    <t>Ｑ２１－１　子どもの平日の就寝時刻</t>
  </si>
  <si>
    <t>Ｑ２１－２　子どもの平日の起床時刻(SA)</t>
  </si>
  <si>
    <t>５時台以前</t>
  </si>
  <si>
    <t>６時台</t>
  </si>
  <si>
    <t>７時台</t>
  </si>
  <si>
    <t>８時台</t>
  </si>
  <si>
    <t>９時台以降</t>
  </si>
  <si>
    <t>Ｑ２１－２　子どもの平日の起床時刻</t>
  </si>
  <si>
    <t>Ｑ２１－３　子どもの休日の就寝時刻(SA)</t>
  </si>
  <si>
    <t>Ｑ２１－３　子どもの休日の就寝時刻</t>
  </si>
  <si>
    <t>Ｑ２１－４　子どもの休日の起床時刻(SA)</t>
  </si>
  <si>
    <t>Ｑ２１－４　子どもの休日の起床時刻</t>
  </si>
  <si>
    <t>Ｑ２１－５　あなたの平日の就寝時刻(SA)</t>
  </si>
  <si>
    <t>Ｑ２１－５　あなたの平日の就寝時刻</t>
  </si>
  <si>
    <t>Ｑ２１－６　あなたの平日の起床時刻(SA)</t>
  </si>
  <si>
    <t>Ｑ２１－６　あなたの平日の起床時刻</t>
  </si>
  <si>
    <t>Ｑ２１－７　あなたの休日の就寝時刻(SA)</t>
  </si>
  <si>
    <t>Ｑ２１－７　あなたの休日の就寝時刻</t>
  </si>
  <si>
    <t>Ｑ２１－８　あなたの休日の起床時刻(SA)</t>
  </si>
  <si>
    <t>Ｑ２１－８　あなたの休日の起床時刻</t>
  </si>
  <si>
    <t>Ｑ２１　子どもの平日の睡眠時間(SA)</t>
  </si>
  <si>
    <t>８時間未満</t>
  </si>
  <si>
    <t>８～９時間未満</t>
  </si>
  <si>
    <t>９～１０時間未満</t>
  </si>
  <si>
    <t>１０～１１時間未満</t>
  </si>
  <si>
    <t>１１～１２時間未満</t>
  </si>
  <si>
    <t>１２時間以上</t>
  </si>
  <si>
    <t>平均（時間）</t>
  </si>
  <si>
    <t>Ｑ２１　子どもの平日の睡眠時間</t>
  </si>
  <si>
    <t>Ｑ２１　子どもの休日の睡眠時間(SA)</t>
  </si>
  <si>
    <t>Ｑ２１　子どもの休日の睡眠時間</t>
  </si>
  <si>
    <t>Ｑ２１　あなたの平日の睡眠時間(SA)</t>
  </si>
  <si>
    <t>Ｑ２１　あなたの平日の睡眠時間</t>
  </si>
  <si>
    <t>Ｑ２１　あなたの休日の睡眠時間(SA)</t>
  </si>
  <si>
    <t>Ｑ２１　あなたの休日の睡眠時間</t>
  </si>
  <si>
    <t>Ｑ２２　子どもに運動・スポーツ・運動あそびをすることをすすめているか(SA)</t>
  </si>
  <si>
    <t>よくすすめている</t>
  </si>
  <si>
    <t>時々すすめている</t>
  </si>
  <si>
    <t>ほとんどすすめない</t>
  </si>
  <si>
    <t>まったくすすめない</t>
  </si>
  <si>
    <t>すすめている（計）</t>
  </si>
  <si>
    <t>すすめない（計）</t>
  </si>
  <si>
    <t>Ｑ２２　子どもに運動・スポーツ・運動あそびをすることをすすめているか</t>
  </si>
  <si>
    <t>Ｑ２３　スポーツの習いごとや学校の運動部等の月平均支出(SA)</t>
  </si>
  <si>
    <t>１，０００円未満</t>
  </si>
  <si>
    <t>１，０００～３，０００円未満</t>
  </si>
  <si>
    <t>３，０００～５，０００円未満</t>
  </si>
  <si>
    <t>５，０００～１万円未満</t>
  </si>
  <si>
    <t>１～２万円未満</t>
  </si>
  <si>
    <t>２～３万円未満</t>
  </si>
  <si>
    <t>３万円以上</t>
  </si>
  <si>
    <t>支出していない</t>
  </si>
  <si>
    <t>Ｑ２３　スポーツの習いごとや学校の運動部等の月平均支出</t>
  </si>
  <si>
    <t>Ｑ２４　保護者の１週間の朝食摂取頻度(SA)</t>
  </si>
  <si>
    <t>Ｑ２４　保護者の１週間の朝食摂取頻度</t>
  </si>
  <si>
    <t>Ｑ２５　保護者は運動・スポーツ・運動あそびをするのは好きか(SA)</t>
  </si>
  <si>
    <t>Ｑ２５　保護者は運動・スポーツ・運動あそびをするのは好きか</t>
  </si>
  <si>
    <t>Ｑ２６（１）からだを動かす時間があるなら、塾に行ったり勉強をしたりするほうがよい(SA)</t>
  </si>
  <si>
    <t>どちらかと言えばそう思う</t>
  </si>
  <si>
    <t>どちらかと言えばそうは思わない</t>
  </si>
  <si>
    <t>そうは思わない</t>
  </si>
  <si>
    <t>Ｑ２６（１）からだを動かす時間があるなら、塾に行ったり勉強をしたりするほうがよい</t>
  </si>
  <si>
    <t>Ｑ２６（２）現代社会において、子どもはからだを動かす時間が特に重要である(SA)</t>
  </si>
  <si>
    <t>Ｑ２６（２）現代社会において、子どもはからだを動かす時間が特に重要である</t>
  </si>
  <si>
    <t>Ｑ２６（３）子どもの頃に十分にからだを動かすことは、将来のことを考えても不可欠である(SA)</t>
  </si>
  <si>
    <t>Ｑ２６（３）子どもの頃に十分にからだを動かすことは、将来のことを考えても不可欠である</t>
  </si>
  <si>
    <t>Ｑ２６（４）子どもがからだを動かしやすい環境をつくるよう、大人はもう少し努力すべきである(SA)</t>
  </si>
  <si>
    <t>Ｑ２６（４）子どもがからだを動かしやすい環境をつくるよう、大人はもう少し努力すべきである</t>
  </si>
  <si>
    <t>Ｑ２７（１）子どもがからだを動かしている姿をあなたが見た時には、ほめる(SA)</t>
  </si>
  <si>
    <t>たまにしている</t>
  </si>
  <si>
    <t>Ｑ２７（１）子どもがからだを動かしている姿をあなたが見た時には、ほめる</t>
  </si>
  <si>
    <t>Ｑ２７（２）子どもがからだを動かしていた様子について話しかけられた時には一生懸命聞く(SA)</t>
  </si>
  <si>
    <t>Ｑ２７（２）子どもがからだを動かしていた様子について話しかけられた時には一生懸命聞く</t>
  </si>
  <si>
    <t>Ｑ２７（３）機会があれば子どもにからだを動かすように勧める(SA)</t>
  </si>
  <si>
    <t>Ｑ２７（３）機会があれば子どもにからだを動かすように勧める</t>
  </si>
  <si>
    <t>Ｑ２７（４）家族で一緒にからだを動かす機会をなるべく作るようにする(SA)</t>
  </si>
  <si>
    <t>Ｑ２７（４）家族で一緒にからだを動かす機会をなるべく作るようにする</t>
  </si>
  <si>
    <t>Ｑ２７（５）スポーツクラブなど、仲間と継続的にスポーツをする場を勧めている(SA)</t>
  </si>
  <si>
    <t>Ｑ２７（５）スポーツクラブなど、仲間と継続的にスポーツをする場を勧めている</t>
  </si>
  <si>
    <t>Ｑ２８　子どもが運動・スポーツをすることで期待すること(MA)</t>
  </si>
  <si>
    <t>スポーツを楽しむ</t>
  </si>
  <si>
    <t>スポーツ技術を身につける</t>
  </si>
  <si>
    <t>達成感を味わう</t>
  </si>
  <si>
    <t>からだを動かす</t>
  </si>
  <si>
    <t>体力をつける</t>
  </si>
  <si>
    <t>運動能力を高める</t>
  </si>
  <si>
    <t>運動不足を解消する</t>
  </si>
  <si>
    <t>健康を保持・増進する</t>
  </si>
  <si>
    <t>チームワークを身につける</t>
  </si>
  <si>
    <t>目標を見つけてがんばる</t>
  </si>
  <si>
    <t>スポーツマンシップを身につける</t>
  </si>
  <si>
    <t>礼儀・マナーを身につける</t>
  </si>
  <si>
    <t>友達をつくる</t>
  </si>
  <si>
    <t>コミュニケーション能力を身につける</t>
  </si>
  <si>
    <t>自分で考える力を身につける</t>
  </si>
  <si>
    <t>ストレス解消</t>
  </si>
  <si>
    <t>メンタルの強化／自信を持つきっかけ</t>
  </si>
  <si>
    <t>粘り強さ／忍耐力を養う</t>
  </si>
  <si>
    <t>特に期待していることはない</t>
  </si>
  <si>
    <t>Ｑ２８　子どもが運動・スポーツをすることで期待すること</t>
  </si>
  <si>
    <t>Ｑ２９　保護者の最終学歴　回答者(SA)</t>
  </si>
  <si>
    <t>中学校</t>
  </si>
  <si>
    <t>高校</t>
  </si>
  <si>
    <t>短大・高専</t>
  </si>
  <si>
    <t>専門学校</t>
  </si>
  <si>
    <t>大学</t>
  </si>
  <si>
    <t>大学院</t>
  </si>
  <si>
    <t>その他の学校</t>
  </si>
  <si>
    <t>答えたくない</t>
  </si>
  <si>
    <t>Ｑ２９　保護者の最終学歴　回答者</t>
  </si>
  <si>
    <t>Ｑ２９　保護者の最終学歴　配偶者(SA)</t>
  </si>
  <si>
    <t>Ｑ２９　保護者の最終学歴　配偶者</t>
  </si>
  <si>
    <t>Ｑ３０　世帯年収（税込）(SA)</t>
  </si>
  <si>
    <t>２００万円未満</t>
  </si>
  <si>
    <t>２００～３００万円未満</t>
  </si>
  <si>
    <t>３００～４００万円未満</t>
  </si>
  <si>
    <t>４００～５００万円未満</t>
  </si>
  <si>
    <t>５００～６００万円未満</t>
  </si>
  <si>
    <t>６００～７００万円未満</t>
  </si>
  <si>
    <t>７００～８００万円未満</t>
  </si>
  <si>
    <t>８００～９００万円未満</t>
  </si>
  <si>
    <t>９００～１，０００万円未満</t>
  </si>
  <si>
    <t>１，０００万円以上</t>
  </si>
  <si>
    <t>Ｑ３０　世帯年収（税込）</t>
  </si>
  <si>
    <t>都道府県(SA)</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</si>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</sst>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numFmt numFmtId="177" formatCode="###,###,##0"/>
    <numFmt numFmtId="178" formatCode="###,###,##0.0"/>
    <numFmt numFmtId="179" formatCode="#,###,##0.0"/>
  </numFmts>
  <fonts count="8" x14ac:knownFonts="1">
    <font>
      <sz val="11"/>
      <color theme="1"/>
      <name val="游ゴシック"/>
      <family val="2"/>
      <scheme val="minor"/>
    </font>
    <font>
      <sz val="9"/>
      <color theme="1"/>
      <name val="Meiryo UI"/>
      <family val="3"/>
      <charset val="128"/>
    </font>
    <font>
      <b/>
      <sz val="9"/>
      <color theme="1"/>
      <name val="Meiryo UI"/>
      <family val="3"/>
      <charset val="128"/>
    </font>
    <font>
      <sz val="9"/>
      <color rgb="FF0000FF"/>
      <name val="Meiryo UI"/>
      <family val="3"/>
      <charset val="128"/>
    </font>
    <font>
      <u/>
      <sz val="9"/>
      <color rgb="FF0000FF"/>
      <name val="Meiryo UI"/>
      <family val="3"/>
      <charset val="128"/>
    </font>
    <font>
      <sz val="6"/>
      <name val="游ゴシック"/>
      <family val="3"/>
      <charset val="128"/>
      <scheme val="minor"/>
    </font>
    <font>
      <sz val="9"/>
      <name val="Meiryo UI"/>
      <family val="3"/>
      <charset val="128"/>
    </font>
    <font>
      <b/>
      <sz val="9"/>
      <name val="Meiryo UI"/>
      <family val="3"/>
      <charset val="128"/>
    </font>
  </fonts>
  <fills count="3">
    <fill>
      <patternFill patternType="none"/>
    </fill>
    <fill>
      <patternFill patternType="gray125"/>
    </fill>
    <fill>
      <patternFill patternType="solid">
        <fgColor rgb="FFDAEEF3"/>
        <bgColor indexed="64"/>
      </patternFill>
    </fill>
  </fills>
  <borders count="12">
    <border>
      <left/>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s>
  <cellStyleXfs count="1">
    <xf numFmtId="0" fontId="0" fillId="0" borderId="0"/>
  </cellStyleXfs>
  <cellXfs count="71">
    <xf numFmtId="0" fontId="0" fillId="0" borderId="0" xfId="0"/>
    <xf numFmtId="0" fontId="1" fillId="0" borderId="0" xfId="0" applyFont="1" applyAlignment="1">
      <alignment vertical="center"/>
    </xf>
    <xf numFmtId="178" fontId="2" fillId="0" borderId="1" xfId="0" applyNumberFormat="1" applyFont="1" applyBorder="1" applyAlignment="1">
      <alignment vertical="center"/>
    </xf>
    <xf numFmtId="178" fontId="2" fillId="0" borderId="2" xfId="0" applyNumberFormat="1" applyFont="1" applyBorder="1" applyAlignment="1">
      <alignment vertical="center"/>
    </xf>
    <xf numFmtId="0" fontId="2" fillId="0" borderId="3" xfId="0" applyFont="1" applyBorder="1" applyAlignment="1">
      <alignment horizontal="right" vertical="center"/>
    </xf>
    <xf numFmtId="176" fontId="1" fillId="0" borderId="4" xfId="0" applyNumberFormat="1" applyFont="1" applyBorder="1" applyAlignment="1">
      <alignment vertical="center"/>
    </xf>
    <xf numFmtId="49" fontId="1" fillId="0" borderId="2" xfId="0" applyNumberFormat="1" applyFont="1" applyBorder="1" applyAlignment="1">
      <alignment vertical="center" wrapText="1"/>
    </xf>
    <xf numFmtId="177" fontId="1" fillId="0" borderId="5" xfId="0" applyNumberFormat="1" applyFont="1" applyBorder="1" applyAlignment="1">
      <alignment vertical="center"/>
    </xf>
    <xf numFmtId="177" fontId="1" fillId="0" borderId="6" xfId="0" applyNumberFormat="1" applyFont="1" applyBorder="1" applyAlignment="1">
      <alignment vertical="center"/>
    </xf>
    <xf numFmtId="176" fontId="1" fillId="0" borderId="7" xfId="0" applyNumberFormat="1" applyFont="1" applyBorder="1" applyAlignment="1">
      <alignment vertical="center"/>
    </xf>
    <xf numFmtId="49" fontId="1" fillId="0" borderId="1" xfId="0" applyNumberFormat="1" applyFont="1" applyBorder="1" applyAlignment="1">
      <alignment vertical="center" wrapText="1"/>
    </xf>
    <xf numFmtId="49" fontId="1" fillId="0" borderId="8" xfId="0" applyNumberFormat="1" applyFont="1" applyBorder="1" applyAlignment="1">
      <alignment vertical="center" wrapText="1"/>
    </xf>
    <xf numFmtId="0" fontId="1" fillId="0" borderId="9" xfId="0" applyFont="1" applyBorder="1" applyAlignment="1">
      <alignment horizontal="right" vertical="center"/>
    </xf>
    <xf numFmtId="176" fontId="1" fillId="0" borderId="10" xfId="0" applyNumberFormat="1" applyFont="1" applyBorder="1" applyAlignment="1">
      <alignment vertical="center"/>
    </xf>
    <xf numFmtId="0" fontId="3" fillId="0" borderId="0" xfId="0" applyFont="1" applyAlignment="1">
      <alignment vertical="center"/>
    </xf>
    <xf numFmtId="0" fontId="2" fillId="0" borderId="0" xfId="0" applyFont="1" applyAlignment="1">
      <alignment horizontal="right" vertical="center"/>
    </xf>
    <xf numFmtId="49" fontId="1" fillId="0" borderId="0" xfId="0" applyNumberFormat="1" applyFont="1" applyAlignment="1">
      <alignment vertical="center" wrapText="1"/>
    </xf>
    <xf numFmtId="0" fontId="1" fillId="0" borderId="0" xfId="0" applyFont="1" applyAlignment="1">
      <alignment horizontal="right" vertical="center"/>
    </xf>
    <xf numFmtId="176" fontId="1" fillId="0" borderId="0" xfId="0" applyNumberFormat="1" applyFont="1" applyAlignment="1">
      <alignment vertical="center"/>
    </xf>
    <xf numFmtId="177" fontId="1" fillId="0" borderId="11" xfId="0" applyNumberFormat="1" applyFont="1" applyBorder="1" applyAlignment="1">
      <alignment vertical="center"/>
    </xf>
    <xf numFmtId="178" fontId="2" fillId="0" borderId="8" xfId="0" applyNumberFormat="1" applyFont="1" applyBorder="1" applyAlignment="1">
      <alignment vertical="center"/>
    </xf>
    <xf numFmtId="0" fontId="1" fillId="0" borderId="5" xfId="0" applyFont="1" applyBorder="1" applyAlignment="1">
      <alignment horizontal="right" vertical="center"/>
    </xf>
    <xf numFmtId="0" fontId="1" fillId="0" borderId="11" xfId="0" applyFont="1" applyBorder="1" applyAlignment="1">
      <alignment horizontal="right" vertical="center"/>
    </xf>
    <xf numFmtId="179" fontId="2" fillId="0" borderId="1" xfId="0" applyNumberFormat="1" applyFont="1" applyBorder="1" applyAlignment="1">
      <alignment vertical="center"/>
    </xf>
    <xf numFmtId="179" fontId="2" fillId="0" borderId="8" xfId="0" applyNumberFormat="1" applyFont="1" applyBorder="1" applyAlignment="1">
      <alignment vertical="center"/>
    </xf>
    <xf numFmtId="0" fontId="2" fillId="0" borderId="1" xfId="0" applyFont="1" applyBorder="1" applyAlignment="1">
      <alignment horizontal="right" vertical="center"/>
    </xf>
    <xf numFmtId="0" fontId="1" fillId="0" borderId="4" xfId="0" applyFont="1" applyBorder="1" applyAlignment="1">
      <alignment vertical="center" wrapText="1"/>
    </xf>
    <xf numFmtId="0" fontId="2" fillId="0" borderId="8" xfId="0" applyFont="1" applyBorder="1" applyAlignment="1">
      <alignment horizontal="right" vertical="center"/>
    </xf>
    <xf numFmtId="0" fontId="1" fillId="2" borderId="4" xfId="0" applyFont="1" applyFill="1" applyBorder="1"/>
    <xf numFmtId="0" fontId="1" fillId="2" borderId="4" xfId="0" applyFont="1" applyFill="1" applyBorder="1" applyAlignment="1">
      <alignment vertical="center"/>
    </xf>
    <xf numFmtId="0" fontId="1" fillId="0" borderId="0" xfId="0" applyFont="1"/>
    <xf numFmtId="0" fontId="4" fillId="0" borderId="4" xfId="0" applyFont="1" applyBorder="1" applyAlignment="1">
      <alignment vertical="center" wrapText="1"/>
    </xf>
    <xf numFmtId="0" fontId="1" fillId="0" borderId="0" xfId="0" applyFont="1" applyFill="1"/>
    <xf numFmtId="176" fontId="1" fillId="0" borderId="7" xfId="0" applyNumberFormat="1" applyFont="1" applyFill="1" applyBorder="1" applyAlignment="1">
      <alignment vertical="center"/>
    </xf>
    <xf numFmtId="49" fontId="1" fillId="0" borderId="1" xfId="0" applyNumberFormat="1" applyFont="1" applyFill="1" applyBorder="1" applyAlignment="1">
      <alignment vertical="center" wrapText="1"/>
    </xf>
    <xf numFmtId="177" fontId="1" fillId="0" borderId="5" xfId="0" applyNumberFormat="1" applyFont="1" applyFill="1" applyBorder="1" applyAlignment="1">
      <alignment vertical="center"/>
    </xf>
    <xf numFmtId="178" fontId="2" fillId="0" borderId="1" xfId="0" applyNumberFormat="1" applyFont="1" applyFill="1" applyBorder="1" applyAlignment="1">
      <alignment vertical="center"/>
    </xf>
    <xf numFmtId="0" fontId="1" fillId="0" borderId="5" xfId="0" applyFont="1" applyFill="1" applyBorder="1" applyAlignment="1">
      <alignment horizontal="right" vertical="center"/>
    </xf>
    <xf numFmtId="179" fontId="2" fillId="0" borderId="1" xfId="0" applyNumberFormat="1" applyFont="1" applyFill="1" applyBorder="1" applyAlignment="1">
      <alignment vertical="center"/>
    </xf>
    <xf numFmtId="176" fontId="1" fillId="0" borderId="10" xfId="0" applyNumberFormat="1" applyFont="1" applyFill="1" applyBorder="1" applyAlignment="1">
      <alignment vertical="center"/>
    </xf>
    <xf numFmtId="49" fontId="1" fillId="0" borderId="8" xfId="0" applyNumberFormat="1" applyFont="1" applyFill="1" applyBorder="1" applyAlignment="1">
      <alignment vertical="center" wrapText="1"/>
    </xf>
    <xf numFmtId="0" fontId="1" fillId="0" borderId="11" xfId="0" applyFont="1" applyFill="1" applyBorder="1" applyAlignment="1">
      <alignment horizontal="right" vertical="center"/>
    </xf>
    <xf numFmtId="179" fontId="2" fillId="0" borderId="8" xfId="0" applyNumberFormat="1" applyFont="1" applyFill="1" applyBorder="1" applyAlignment="1">
      <alignment vertical="center"/>
    </xf>
    <xf numFmtId="176" fontId="1" fillId="0" borderId="0" xfId="0" applyNumberFormat="1" applyFont="1" applyFill="1" applyAlignment="1">
      <alignment vertical="center"/>
    </xf>
    <xf numFmtId="49" fontId="1" fillId="0" borderId="0" xfId="0" applyNumberFormat="1" applyFont="1" applyFill="1" applyAlignment="1">
      <alignment vertical="center" wrapText="1"/>
    </xf>
    <xf numFmtId="0" fontId="1" fillId="0" borderId="0" xfId="0" applyFont="1" applyFill="1" applyAlignment="1">
      <alignment horizontal="right" vertical="center"/>
    </xf>
    <xf numFmtId="0" fontId="2" fillId="0" borderId="0" xfId="0" applyFont="1" applyFill="1" applyAlignment="1">
      <alignment horizontal="right" vertical="center"/>
    </xf>
    <xf numFmtId="0" fontId="3" fillId="0" borderId="0" xfId="0" applyFont="1" applyFill="1" applyAlignment="1">
      <alignment vertical="center"/>
    </xf>
    <xf numFmtId="0" fontId="1" fillId="0" borderId="0" xfId="0" applyFont="1" applyFill="1" applyAlignment="1">
      <alignment vertical="center"/>
    </xf>
    <xf numFmtId="0" fontId="1" fillId="0" borderId="9" xfId="0" applyFont="1" applyFill="1" applyBorder="1" applyAlignment="1">
      <alignment horizontal="right" vertical="center"/>
    </xf>
    <xf numFmtId="0" fontId="2" fillId="0" borderId="3" xfId="0" applyFont="1" applyFill="1" applyBorder="1" applyAlignment="1">
      <alignment horizontal="right" vertical="center"/>
    </xf>
    <xf numFmtId="176" fontId="1" fillId="0" borderId="4" xfId="0" applyNumberFormat="1" applyFont="1" applyFill="1" applyBorder="1" applyAlignment="1">
      <alignment vertical="center"/>
    </xf>
    <xf numFmtId="49" fontId="1" fillId="0" borderId="2" xfId="0" applyNumberFormat="1" applyFont="1" applyFill="1" applyBorder="1" applyAlignment="1">
      <alignment vertical="center" wrapText="1"/>
    </xf>
    <xf numFmtId="177" fontId="1" fillId="0" borderId="6" xfId="0" applyNumberFormat="1" applyFont="1" applyFill="1" applyBorder="1" applyAlignment="1">
      <alignment vertical="center"/>
    </xf>
    <xf numFmtId="178" fontId="2" fillId="0" borderId="2" xfId="0" applyNumberFormat="1" applyFont="1" applyFill="1" applyBorder="1" applyAlignment="1">
      <alignment vertical="center"/>
    </xf>
    <xf numFmtId="0" fontId="6" fillId="0" borderId="0" xfId="0" applyFont="1" applyFill="1"/>
    <xf numFmtId="49" fontId="6" fillId="0" borderId="1" xfId="0" applyNumberFormat="1" applyFont="1" applyFill="1" applyBorder="1" applyAlignment="1">
      <alignment vertical="center" wrapText="1"/>
    </xf>
    <xf numFmtId="177" fontId="6" fillId="0" borderId="5" xfId="0" applyNumberFormat="1" applyFont="1" applyFill="1" applyBorder="1" applyAlignment="1">
      <alignment vertical="center"/>
    </xf>
    <xf numFmtId="178" fontId="7" fillId="0" borderId="1" xfId="0" applyNumberFormat="1" applyFont="1" applyFill="1" applyBorder="1" applyAlignment="1">
      <alignment vertical="center"/>
    </xf>
    <xf numFmtId="0" fontId="6" fillId="0" borderId="5" xfId="0" applyFont="1" applyFill="1" applyBorder="1" applyAlignment="1">
      <alignment horizontal="right" vertical="center"/>
    </xf>
    <xf numFmtId="179" fontId="7" fillId="0" borderId="1" xfId="0" applyNumberFormat="1" applyFont="1" applyFill="1" applyBorder="1" applyAlignment="1">
      <alignment vertical="center"/>
    </xf>
    <xf numFmtId="49" fontId="6" fillId="0" borderId="8" xfId="0" applyNumberFormat="1" applyFont="1" applyFill="1" applyBorder="1" applyAlignment="1">
      <alignment vertical="center" wrapText="1"/>
    </xf>
    <xf numFmtId="0" fontId="6" fillId="0" borderId="11" xfId="0" applyFont="1" applyFill="1" applyBorder="1" applyAlignment="1">
      <alignment horizontal="right" vertical="center"/>
    </xf>
    <xf numFmtId="179" fontId="7" fillId="0" borderId="8" xfId="0" applyNumberFormat="1" applyFont="1" applyFill="1" applyBorder="1" applyAlignment="1">
      <alignment vertical="center"/>
    </xf>
    <xf numFmtId="49" fontId="6" fillId="0" borderId="0" xfId="0" applyNumberFormat="1" applyFont="1" applyFill="1" applyAlignment="1">
      <alignment vertical="center" wrapText="1"/>
    </xf>
    <xf numFmtId="0" fontId="6" fillId="0" borderId="0" xfId="0" applyFont="1" applyFill="1" applyAlignment="1">
      <alignment horizontal="right" vertical="center"/>
    </xf>
    <xf numFmtId="0" fontId="7" fillId="0" borderId="0" xfId="0" applyFont="1" applyFill="1" applyAlignment="1">
      <alignment horizontal="right" vertical="center"/>
    </xf>
    <xf numFmtId="49" fontId="6" fillId="0" borderId="2" xfId="0" applyNumberFormat="1" applyFont="1" applyFill="1" applyBorder="1" applyAlignment="1">
      <alignment vertical="center" wrapText="1"/>
    </xf>
    <xf numFmtId="177" fontId="6" fillId="0" borderId="6" xfId="0" applyNumberFormat="1" applyFont="1" applyFill="1" applyBorder="1" applyAlignment="1">
      <alignment vertical="center"/>
    </xf>
    <xf numFmtId="178" fontId="7" fillId="0" borderId="2" xfId="0" applyNumberFormat="1" applyFont="1" applyFill="1" applyBorder="1" applyAlignment="1">
      <alignment vertical="center"/>
    </xf>
    <xf numFmtId="0" fontId="1" fillId="0" borderId="4"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96"/>
  <sheetViews>
    <sheetView tabSelected="1" workbookViewId="0">
      <pane ySplit="5" topLeftCell="A6" activePane="bottomLeft" state="frozen"/>
      <selection activeCell="A6" sqref="A6"/>
      <selection pane="bottomLeft"/>
    </sheetView>
  </sheetViews>
  <sheetFormatPr defaultColWidth="8.8984375" defaultRowHeight="12.6" x14ac:dyDescent="0.25"/>
  <cols>
    <col min="1" max="1" width="3.59765625" style="30" customWidth="1"/>
    <col min="2" max="2" width="5.59765625" style="30" customWidth="1"/>
    <col min="3" max="3" width="6.59765625" style="30" customWidth="1"/>
    <col min="4" max="4" width="26.59765625" style="30" customWidth="1"/>
    <col min="5" max="5" width="7.59765625" style="30" customWidth="1"/>
    <col min="6" max="7" width="26.59765625" style="30" customWidth="1"/>
    <col min="8" max="16384" width="8.8984375" style="30"/>
  </cols>
  <sheetData>
    <row r="1" spans="2:7" x14ac:dyDescent="0.25">
      <c r="B1" s="1"/>
    </row>
    <row r="2" spans="2:7" x14ac:dyDescent="0.25">
      <c r="B2" s="1" t="s">
        <v>0</v>
      </c>
    </row>
    <row r="5" spans="2:7" x14ac:dyDescent="0.25">
      <c r="B5" s="29" t="s">
        <v>1</v>
      </c>
      <c r="C5" s="29" t="s">
        <v>4</v>
      </c>
      <c r="D5" s="29" t="s">
        <v>5</v>
      </c>
      <c r="E5" s="28" t="s">
        <v>6</v>
      </c>
      <c r="F5" s="28" t="s">
        <v>7</v>
      </c>
      <c r="G5" s="28" t="s">
        <v>8</v>
      </c>
    </row>
    <row r="6" spans="2:7" x14ac:dyDescent="0.25">
      <c r="B6" s="26">
        <v>1</v>
      </c>
      <c r="C6" s="31" t="str">
        <f xml:space="preserve"> HYPERLINK("#NP!B6:F18", "NP(1)")</f>
        <v>NP(1)</v>
      </c>
      <c r="D6" s="26" t="s">
        <v>20</v>
      </c>
      <c r="E6" s="26" t="s">
        <v>21</v>
      </c>
      <c r="F6" s="26"/>
      <c r="G6" s="26"/>
    </row>
    <row r="7" spans="2:7" x14ac:dyDescent="0.25">
      <c r="B7" s="26">
        <v>2</v>
      </c>
      <c r="C7" s="31" t="str">
        <f xml:space="preserve"> HYPERLINK("#NP!B21:F32", "NP(2)")</f>
        <v>NP(2)</v>
      </c>
      <c r="D7" s="26" t="s">
        <v>30</v>
      </c>
      <c r="E7" s="26" t="s">
        <v>31</v>
      </c>
      <c r="F7" s="26"/>
      <c r="G7" s="26"/>
    </row>
    <row r="8" spans="2:7" x14ac:dyDescent="0.25">
      <c r="B8" s="26">
        <v>3</v>
      </c>
      <c r="C8" s="31" t="str">
        <f xml:space="preserve"> HYPERLINK("#NP!B35:F47", "NP(3)")</f>
        <v>NP(3)</v>
      </c>
      <c r="D8" s="26" t="s">
        <v>41</v>
      </c>
      <c r="E8" s="26" t="s">
        <v>21</v>
      </c>
      <c r="F8" s="26"/>
      <c r="G8" s="26"/>
    </row>
    <row r="9" spans="2:7" x14ac:dyDescent="0.25">
      <c r="B9" s="26">
        <v>4</v>
      </c>
      <c r="C9" s="31" t="str">
        <f xml:space="preserve"> HYPERLINK("#NP!B50:F66", "NP(4)")</f>
        <v>NP(4)</v>
      </c>
      <c r="D9" s="26" t="s">
        <v>55</v>
      </c>
      <c r="E9" s="26" t="s">
        <v>21</v>
      </c>
      <c r="F9" s="26"/>
      <c r="G9" s="26"/>
    </row>
    <row r="10" spans="2:7" x14ac:dyDescent="0.25">
      <c r="B10" s="26">
        <v>5</v>
      </c>
      <c r="C10" s="31" t="str">
        <f xml:space="preserve"> HYPERLINK("#NP!B69:F75", "NP(5)")</f>
        <v>NP(5)</v>
      </c>
      <c r="D10" s="26" t="s">
        <v>59</v>
      </c>
      <c r="E10" s="26" t="s">
        <v>21</v>
      </c>
      <c r="F10" s="26"/>
      <c r="G10" s="26"/>
    </row>
    <row r="11" spans="2:7" x14ac:dyDescent="0.25">
      <c r="B11" s="26">
        <v>6</v>
      </c>
      <c r="C11" s="31" t="str">
        <f xml:space="preserve"> HYPERLINK("#NP!B78:F88", "NP(6)")</f>
        <v>NP(6)</v>
      </c>
      <c r="D11" s="26" t="s">
        <v>68</v>
      </c>
      <c r="E11" s="26" t="s">
        <v>21</v>
      </c>
      <c r="F11" s="26"/>
      <c r="G11" s="26"/>
    </row>
    <row r="12" spans="2:7" x14ac:dyDescent="0.25">
      <c r="B12" s="26">
        <v>7</v>
      </c>
      <c r="C12" s="31" t="str">
        <f xml:space="preserve"> HYPERLINK("#NP!B91:F103", "NP(7)")</f>
        <v>NP(7)</v>
      </c>
      <c r="D12" s="26" t="s">
        <v>79</v>
      </c>
      <c r="E12" s="26" t="s">
        <v>21</v>
      </c>
      <c r="F12" s="26" t="s">
        <v>70</v>
      </c>
      <c r="G12" s="26"/>
    </row>
    <row r="13" spans="2:7" x14ac:dyDescent="0.25">
      <c r="B13" s="26">
        <v>8</v>
      </c>
      <c r="C13" s="31" t="str">
        <f xml:space="preserve"> HYPERLINK("#NP!B106:F124", "NP(8)")</f>
        <v>NP(8)</v>
      </c>
      <c r="D13" s="26" t="s">
        <v>83</v>
      </c>
      <c r="E13" s="26" t="s">
        <v>31</v>
      </c>
      <c r="F13" s="26"/>
      <c r="G13" s="26"/>
    </row>
    <row r="14" spans="2:7" x14ac:dyDescent="0.25">
      <c r="B14" s="26">
        <v>9</v>
      </c>
      <c r="C14" s="31" t="str">
        <f xml:space="preserve"> HYPERLINK("#NP!B127:F143", "NP(9)")</f>
        <v>NP(9)</v>
      </c>
      <c r="D14" s="26" t="s">
        <v>87</v>
      </c>
      <c r="E14" s="26" t="s">
        <v>31</v>
      </c>
      <c r="F14" s="26"/>
      <c r="G14" s="26"/>
    </row>
    <row r="15" spans="2:7" x14ac:dyDescent="0.25">
      <c r="B15" s="26">
        <v>10</v>
      </c>
      <c r="C15" s="31" t="str">
        <f xml:space="preserve"> HYPERLINK("#NP!B146:F155", "NP(10)")</f>
        <v>NP(10)</v>
      </c>
      <c r="D15" s="26" t="s">
        <v>94</v>
      </c>
      <c r="E15" s="26" t="s">
        <v>21</v>
      </c>
      <c r="F15" s="26"/>
      <c r="G15" s="26"/>
    </row>
    <row r="16" spans="2:7" x14ac:dyDescent="0.25">
      <c r="B16" s="26">
        <v>11</v>
      </c>
      <c r="C16" s="31" t="str">
        <f xml:space="preserve"> HYPERLINK("#NP!B157:F171", "NP(11)")</f>
        <v>NP(11)</v>
      </c>
      <c r="D16" s="26" t="s">
        <v>96</v>
      </c>
      <c r="E16" s="26" t="s">
        <v>31</v>
      </c>
      <c r="F16" s="26"/>
      <c r="G16" s="26"/>
    </row>
    <row r="17" spans="2:7" ht="25.2" x14ac:dyDescent="0.25">
      <c r="B17" s="26">
        <v>12</v>
      </c>
      <c r="C17" s="31" t="str">
        <f xml:space="preserve"> HYPERLINK("#NP!B174:F315", "NP(12)")</f>
        <v>NP(12)</v>
      </c>
      <c r="D17" s="26" t="s">
        <v>235</v>
      </c>
      <c r="E17" s="26" t="s">
        <v>31</v>
      </c>
      <c r="F17" s="26"/>
      <c r="G17" s="26"/>
    </row>
    <row r="18" spans="2:7" x14ac:dyDescent="0.25">
      <c r="B18" s="26">
        <v>13</v>
      </c>
      <c r="C18" s="31" t="str">
        <f xml:space="preserve"> HYPERLINK("#NP!B318:F334", "NP(13)")</f>
        <v>NP(13)</v>
      </c>
      <c r="D18" s="26" t="s">
        <v>248</v>
      </c>
      <c r="E18" s="26" t="s">
        <v>21</v>
      </c>
      <c r="F18" s="26"/>
      <c r="G18" s="26"/>
    </row>
    <row r="19" spans="2:7" x14ac:dyDescent="0.25">
      <c r="B19" s="26">
        <v>14</v>
      </c>
      <c r="C19" s="31" t="str">
        <f xml:space="preserve"> HYPERLINK("#NP!B337:F348", "NP(14)")</f>
        <v>NP(14)</v>
      </c>
      <c r="D19" s="26" t="s">
        <v>254</v>
      </c>
      <c r="E19" s="26" t="s">
        <v>21</v>
      </c>
      <c r="F19" s="26"/>
      <c r="G19" s="26"/>
    </row>
    <row r="20" spans="2:7" ht="25.2" x14ac:dyDescent="0.25">
      <c r="B20" s="26">
        <v>15</v>
      </c>
      <c r="C20" s="31" t="str">
        <f xml:space="preserve"> HYPERLINK("#NP!B351:F373", "NP(15)")</f>
        <v>NP(15)</v>
      </c>
      <c r="D20" s="26" t="s">
        <v>272</v>
      </c>
      <c r="E20" s="26" t="s">
        <v>31</v>
      </c>
      <c r="F20" s="26"/>
      <c r="G20" s="26"/>
    </row>
    <row r="21" spans="2:7" x14ac:dyDescent="0.25">
      <c r="B21" s="26">
        <v>16</v>
      </c>
      <c r="C21" s="31" t="str">
        <f xml:space="preserve"> HYPERLINK("#NP!B376:F383", "NP(16)")</f>
        <v>NP(16)</v>
      </c>
      <c r="D21" s="26" t="s">
        <v>276</v>
      </c>
      <c r="E21" s="26" t="s">
        <v>21</v>
      </c>
      <c r="F21" s="26"/>
      <c r="G21" s="26"/>
    </row>
    <row r="22" spans="2:7" x14ac:dyDescent="0.25">
      <c r="B22" s="26">
        <v>17</v>
      </c>
      <c r="C22" s="31" t="str">
        <f xml:space="preserve"> HYPERLINK("#NP!B386:F472", "NP(17)")</f>
        <v>NP(17)</v>
      </c>
      <c r="D22" s="26" t="s">
        <v>325</v>
      </c>
      <c r="E22" s="26" t="s">
        <v>31</v>
      </c>
      <c r="F22" s="26" t="s">
        <v>278</v>
      </c>
      <c r="G22" s="26"/>
    </row>
    <row r="23" spans="2:7" ht="25.2" x14ac:dyDescent="0.25">
      <c r="B23" s="26">
        <v>18</v>
      </c>
      <c r="C23" s="31" t="str">
        <f xml:space="preserve"> HYPERLINK("#NP!B475:F490", "NP(18)")</f>
        <v>NP(18)</v>
      </c>
      <c r="D23" s="26" t="s">
        <v>336</v>
      </c>
      <c r="E23" s="26" t="s">
        <v>21</v>
      </c>
      <c r="F23" s="26"/>
      <c r="G23" s="26"/>
    </row>
    <row r="24" spans="2:7" x14ac:dyDescent="0.25">
      <c r="B24" s="26">
        <v>19</v>
      </c>
      <c r="C24" s="31" t="str">
        <f xml:space="preserve"> HYPERLINK("#NP!B493:F504", "NP(19)")</f>
        <v>NP(19)</v>
      </c>
      <c r="D24" s="26" t="s">
        <v>344</v>
      </c>
      <c r="E24" s="26" t="s">
        <v>21</v>
      </c>
      <c r="F24" s="26"/>
      <c r="G24" s="26"/>
    </row>
    <row r="25" spans="2:7" x14ac:dyDescent="0.25">
      <c r="B25" s="26">
        <v>20</v>
      </c>
      <c r="C25" s="31" t="str">
        <f xml:space="preserve"> HYPERLINK("#NP!B507:F518", "NP(20)")</f>
        <v>NP(20)</v>
      </c>
      <c r="D25" s="26" t="s">
        <v>353</v>
      </c>
      <c r="E25" s="26" t="s">
        <v>21</v>
      </c>
      <c r="F25" s="26" t="s">
        <v>346</v>
      </c>
      <c r="G25" s="26"/>
    </row>
    <row r="26" spans="2:7" x14ac:dyDescent="0.25">
      <c r="B26" s="26">
        <v>21</v>
      </c>
      <c r="C26" s="31" t="str">
        <f xml:space="preserve"> HYPERLINK("#NP!B521:F533", "NP(21)")</f>
        <v>NP(21)</v>
      </c>
      <c r="D26" s="26" t="s">
        <v>362</v>
      </c>
      <c r="E26" s="26" t="s">
        <v>21</v>
      </c>
      <c r="F26" s="26"/>
      <c r="G26" s="26"/>
    </row>
    <row r="27" spans="2:7" ht="25.2" x14ac:dyDescent="0.25">
      <c r="B27" s="26">
        <v>22</v>
      </c>
      <c r="C27" s="31" t="str">
        <f xml:space="preserve"> HYPERLINK("#NP!B536:F547", "NP(22)")</f>
        <v>NP(22)</v>
      </c>
      <c r="D27" s="26" t="s">
        <v>370</v>
      </c>
      <c r="E27" s="26" t="s">
        <v>21</v>
      </c>
      <c r="F27" s="26"/>
      <c r="G27" s="26"/>
    </row>
    <row r="28" spans="2:7" ht="25.2" x14ac:dyDescent="0.25">
      <c r="B28" s="26">
        <v>23</v>
      </c>
      <c r="C28" s="31" t="str">
        <f xml:space="preserve"> HYPERLINK("#NP!B550:F562", "NP(23)")</f>
        <v>NP(23)</v>
      </c>
      <c r="D28" s="26" t="s">
        <v>379</v>
      </c>
      <c r="E28" s="26" t="s">
        <v>21</v>
      </c>
      <c r="F28" s="26"/>
      <c r="G28" s="26"/>
    </row>
    <row r="29" spans="2:7" ht="25.2" x14ac:dyDescent="0.25">
      <c r="B29" s="26">
        <v>24</v>
      </c>
      <c r="C29" s="31" t="str">
        <f xml:space="preserve"> HYPERLINK("#NP!B565:F577", "NP(24)")</f>
        <v>NP(24)</v>
      </c>
      <c r="D29" s="26" t="s">
        <v>387</v>
      </c>
      <c r="E29" s="26" t="s">
        <v>21</v>
      </c>
      <c r="F29" s="26"/>
      <c r="G29" s="26"/>
    </row>
    <row r="30" spans="2:7" ht="25.2" x14ac:dyDescent="0.25">
      <c r="B30" s="26">
        <v>25</v>
      </c>
      <c r="C30" s="31" t="str">
        <f xml:space="preserve"> HYPERLINK("#NP!B580:F592", "NP(25)")</f>
        <v>NP(25)</v>
      </c>
      <c r="D30" s="26" t="s">
        <v>389</v>
      </c>
      <c r="E30" s="26" t="s">
        <v>21</v>
      </c>
      <c r="F30" s="26"/>
      <c r="G30" s="26"/>
    </row>
    <row r="31" spans="2:7" ht="25.2" x14ac:dyDescent="0.25">
      <c r="B31" s="26">
        <v>26</v>
      </c>
      <c r="C31" s="31" t="str">
        <f xml:space="preserve"> HYPERLINK("#NP!B595:F607", "NP(26)")</f>
        <v>NP(26)</v>
      </c>
      <c r="D31" s="26" t="s">
        <v>391</v>
      </c>
      <c r="E31" s="26" t="s">
        <v>21</v>
      </c>
      <c r="F31" s="26"/>
      <c r="G31" s="26"/>
    </row>
    <row r="32" spans="2:7" ht="25.2" x14ac:dyDescent="0.25">
      <c r="B32" s="26">
        <v>27</v>
      </c>
      <c r="C32" s="31" t="str">
        <f xml:space="preserve"> HYPERLINK("#NP!B610:F622", "NP(27)")</f>
        <v>NP(27)</v>
      </c>
      <c r="D32" s="26" t="s">
        <v>393</v>
      </c>
      <c r="E32" s="26" t="s">
        <v>21</v>
      </c>
      <c r="F32" s="26"/>
      <c r="G32" s="26"/>
    </row>
    <row r="33" spans="2:7" ht="25.2" x14ac:dyDescent="0.25">
      <c r="B33" s="26">
        <v>28</v>
      </c>
      <c r="C33" s="31" t="str">
        <f xml:space="preserve"> HYPERLINK("#NP!B625:F637", "NP(28)")</f>
        <v>NP(28)</v>
      </c>
      <c r="D33" s="26" t="s">
        <v>395</v>
      </c>
      <c r="E33" s="26" t="s">
        <v>21</v>
      </c>
      <c r="F33" s="26"/>
      <c r="G33" s="26"/>
    </row>
    <row r="34" spans="2:7" x14ac:dyDescent="0.25">
      <c r="B34" s="26">
        <v>29</v>
      </c>
      <c r="C34" s="31" t="str">
        <f xml:space="preserve"> HYPERLINK("#NP!B640:F655", "NP(29)")</f>
        <v>NP(29)</v>
      </c>
      <c r="D34" s="26" t="s">
        <v>406</v>
      </c>
      <c r="E34" s="26" t="s">
        <v>21</v>
      </c>
      <c r="F34" s="26"/>
      <c r="G34" s="26"/>
    </row>
    <row r="35" spans="2:7" x14ac:dyDescent="0.25">
      <c r="B35" s="26">
        <v>30</v>
      </c>
      <c r="C35" s="31" t="str">
        <f xml:space="preserve"> HYPERLINK("#NP!B658:F675", "NP(30)")</f>
        <v>NP(30)</v>
      </c>
      <c r="D35" s="26" t="s">
        <v>419</v>
      </c>
      <c r="E35" s="26" t="s">
        <v>21</v>
      </c>
      <c r="F35" s="26"/>
      <c r="G35" s="26"/>
    </row>
    <row r="36" spans="2:7" x14ac:dyDescent="0.25">
      <c r="B36" s="26">
        <v>31</v>
      </c>
      <c r="C36" s="31" t="str">
        <f xml:space="preserve"> HYPERLINK("#NP!B678:F703", "NP(31)")</f>
        <v>NP(31)</v>
      </c>
      <c r="D36" s="26" t="s">
        <v>440</v>
      </c>
      <c r="E36" s="26" t="s">
        <v>21</v>
      </c>
      <c r="F36" s="26"/>
      <c r="G36" s="26"/>
    </row>
    <row r="37" spans="2:7" x14ac:dyDescent="0.25">
      <c r="B37" s="26">
        <v>32</v>
      </c>
      <c r="C37" s="31" t="str">
        <f xml:space="preserve"> HYPERLINK("#NP!B706:F715", "NP(32)")</f>
        <v>NP(32)</v>
      </c>
      <c r="D37" s="26" t="s">
        <v>446</v>
      </c>
      <c r="E37" s="26" t="s">
        <v>21</v>
      </c>
      <c r="F37" s="26"/>
      <c r="G37" s="26"/>
    </row>
    <row r="38" spans="2:7" x14ac:dyDescent="0.25">
      <c r="B38" s="26">
        <v>33</v>
      </c>
      <c r="C38" s="31" t="str">
        <f xml:space="preserve"> HYPERLINK("#NP!B718:F734", "NP(33)")</f>
        <v>NP(33)</v>
      </c>
      <c r="D38" s="26" t="s">
        <v>458</v>
      </c>
      <c r="E38" s="26" t="s">
        <v>21</v>
      </c>
      <c r="F38" s="26"/>
      <c r="G38" s="26"/>
    </row>
    <row r="39" spans="2:7" x14ac:dyDescent="0.25">
      <c r="B39" s="26">
        <v>34</v>
      </c>
      <c r="C39" s="31" t="str">
        <f xml:space="preserve"> HYPERLINK("#NP!B737:F754", "NP(34)")</f>
        <v>NP(34)</v>
      </c>
      <c r="D39" s="26" t="s">
        <v>461</v>
      </c>
      <c r="E39" s="26" t="s">
        <v>21</v>
      </c>
      <c r="F39" s="26"/>
      <c r="G39" s="26"/>
    </row>
    <row r="40" spans="2:7" x14ac:dyDescent="0.25">
      <c r="B40" s="26">
        <v>35</v>
      </c>
      <c r="C40" s="31" t="str">
        <f xml:space="preserve"> HYPERLINK("#NP!B757:F775", "NP(35)")</f>
        <v>NP(35)</v>
      </c>
      <c r="D40" s="26" t="s">
        <v>475</v>
      </c>
      <c r="E40" s="26" t="s">
        <v>21</v>
      </c>
      <c r="F40" s="26"/>
      <c r="G40" s="26"/>
    </row>
    <row r="41" spans="2:7" x14ac:dyDescent="0.25">
      <c r="B41" s="26">
        <v>36</v>
      </c>
      <c r="C41" s="31" t="str">
        <f xml:space="preserve"> HYPERLINK("#NP!B778:F804", "NP(36)")</f>
        <v>NP(36)</v>
      </c>
      <c r="D41" s="26" t="s">
        <v>477</v>
      </c>
      <c r="E41" s="26" t="s">
        <v>31</v>
      </c>
      <c r="F41" s="26"/>
      <c r="G41" s="26"/>
    </row>
    <row r="42" spans="2:7" x14ac:dyDescent="0.25">
      <c r="B42" s="26">
        <v>37</v>
      </c>
      <c r="C42" s="31" t="str">
        <f xml:space="preserve"> HYPERLINK("#NP!B807:F837", "NP(37)")</f>
        <v>NP(37)</v>
      </c>
      <c r="D42" s="26" t="s">
        <v>484</v>
      </c>
      <c r="E42" s="26" t="s">
        <v>31</v>
      </c>
      <c r="F42" s="26"/>
      <c r="G42" s="26"/>
    </row>
    <row r="43" spans="2:7" x14ac:dyDescent="0.25">
      <c r="B43" s="26">
        <v>38</v>
      </c>
      <c r="C43" s="31" t="str">
        <f xml:space="preserve"> HYPERLINK("#NP!B840:F848", "NP(38)")</f>
        <v>NP(38)</v>
      </c>
      <c r="D43" s="26" t="s">
        <v>488</v>
      </c>
      <c r="E43" s="26" t="s">
        <v>21</v>
      </c>
      <c r="F43" s="26"/>
      <c r="G43" s="26"/>
    </row>
    <row r="44" spans="2:7" x14ac:dyDescent="0.25">
      <c r="B44" s="26">
        <v>39</v>
      </c>
      <c r="C44" s="31" t="str">
        <f xml:space="preserve"> HYPERLINK("#NP!B851:F860", "NP(39)")</f>
        <v>NP(39)</v>
      </c>
      <c r="D44" s="26" t="s">
        <v>491</v>
      </c>
      <c r="E44" s="26" t="s">
        <v>31</v>
      </c>
      <c r="F44" s="26" t="s">
        <v>490</v>
      </c>
      <c r="G44" s="26"/>
    </row>
    <row r="45" spans="2:7" x14ac:dyDescent="0.25">
      <c r="B45" s="26">
        <v>40</v>
      </c>
      <c r="C45" s="31" t="str">
        <f xml:space="preserve"> HYPERLINK("#NP!B863:F875", "NP(40)")</f>
        <v>NP(40)</v>
      </c>
      <c r="D45" s="26" t="s">
        <v>495</v>
      </c>
      <c r="E45" s="26" t="s">
        <v>21</v>
      </c>
      <c r="F45" s="26" t="s">
        <v>493</v>
      </c>
      <c r="G45" s="26"/>
    </row>
    <row r="46" spans="2:7" x14ac:dyDescent="0.25">
      <c r="B46" s="26">
        <v>41</v>
      </c>
      <c r="C46" s="31" t="str">
        <f xml:space="preserve"> HYPERLINK("#NP!B878:F890", "NP(41)")</f>
        <v>NP(41)</v>
      </c>
      <c r="D46" s="26" t="s">
        <v>498</v>
      </c>
      <c r="E46" s="26" t="s">
        <v>21</v>
      </c>
      <c r="F46" s="26" t="s">
        <v>497</v>
      </c>
      <c r="G46" s="26"/>
    </row>
    <row r="47" spans="2:7" x14ac:dyDescent="0.25">
      <c r="B47" s="26">
        <v>42</v>
      </c>
      <c r="C47" s="31" t="str">
        <f xml:space="preserve"> HYPERLINK("#NP!B893:F905", "NP(42)")</f>
        <v>NP(42)</v>
      </c>
      <c r="D47" s="26" t="s">
        <v>501</v>
      </c>
      <c r="E47" s="26" t="s">
        <v>21</v>
      </c>
      <c r="F47" s="26" t="s">
        <v>500</v>
      </c>
      <c r="G47" s="26"/>
    </row>
    <row r="48" spans="2:7" x14ac:dyDescent="0.25">
      <c r="B48" s="26">
        <v>43</v>
      </c>
      <c r="C48" s="31" t="str">
        <f xml:space="preserve"> HYPERLINK("#NP!B908:F920", "NP(43)")</f>
        <v>NP(43)</v>
      </c>
      <c r="D48" s="26" t="s">
        <v>504</v>
      </c>
      <c r="E48" s="26" t="s">
        <v>21</v>
      </c>
      <c r="F48" s="26" t="s">
        <v>503</v>
      </c>
      <c r="G48" s="26"/>
    </row>
    <row r="49" spans="2:7" ht="25.2" x14ac:dyDescent="0.25">
      <c r="B49" s="26">
        <v>44</v>
      </c>
      <c r="C49" s="31" t="str">
        <f xml:space="preserve"> HYPERLINK("#NP!B923:F934", "NP(44)")</f>
        <v>NP(44)</v>
      </c>
      <c r="D49" s="26" t="s">
        <v>513</v>
      </c>
      <c r="E49" s="26" t="s">
        <v>21</v>
      </c>
      <c r="F49" s="26" t="s">
        <v>506</v>
      </c>
      <c r="G49" s="26"/>
    </row>
    <row r="50" spans="2:7" ht="25.2" x14ac:dyDescent="0.25">
      <c r="B50" s="26">
        <v>45</v>
      </c>
      <c r="C50" s="31" t="str">
        <f xml:space="preserve"> HYPERLINK("#NP!B937:F948", "NP(45)")</f>
        <v>NP(45)</v>
      </c>
      <c r="D50" s="26" t="s">
        <v>516</v>
      </c>
      <c r="E50" s="26" t="s">
        <v>21</v>
      </c>
      <c r="F50" s="26" t="s">
        <v>515</v>
      </c>
      <c r="G50" s="26"/>
    </row>
    <row r="51" spans="2:7" ht="25.2" x14ac:dyDescent="0.25">
      <c r="B51" s="26">
        <v>46</v>
      </c>
      <c r="C51" s="31" t="str">
        <f xml:space="preserve"> HYPERLINK("#NP!B951:F962", "NP(46)")</f>
        <v>NP(46)</v>
      </c>
      <c r="D51" s="26" t="s">
        <v>519</v>
      </c>
      <c r="E51" s="26" t="s">
        <v>21</v>
      </c>
      <c r="F51" s="26"/>
      <c r="G51" s="26"/>
    </row>
    <row r="52" spans="2:7" x14ac:dyDescent="0.25">
      <c r="B52" s="26">
        <v>47</v>
      </c>
      <c r="C52" s="31" t="str">
        <f xml:space="preserve"> HYPERLINK("#NP!B965:F975", "NP(47)")</f>
        <v>NP(47)</v>
      </c>
      <c r="D52" s="26" t="s">
        <v>526</v>
      </c>
      <c r="E52" s="26" t="s">
        <v>21</v>
      </c>
      <c r="F52" s="26"/>
      <c r="G52" s="26"/>
    </row>
    <row r="53" spans="2:7" ht="25.2" x14ac:dyDescent="0.25">
      <c r="B53" s="26">
        <v>48</v>
      </c>
      <c r="C53" s="31" t="str">
        <f xml:space="preserve"> HYPERLINK("#NP!B978:F991", "NP(48)")</f>
        <v>NP(48)</v>
      </c>
      <c r="D53" s="26" t="s">
        <v>536</v>
      </c>
      <c r="E53" s="26" t="s">
        <v>21</v>
      </c>
      <c r="F53" s="26"/>
      <c r="G53" s="26"/>
    </row>
    <row r="54" spans="2:7" ht="25.2" x14ac:dyDescent="0.25">
      <c r="B54" s="26">
        <v>49</v>
      </c>
      <c r="C54" s="31" t="str">
        <f xml:space="preserve"> HYPERLINK("#NP!B994:F1007", "NP(49)")</f>
        <v>NP(49)</v>
      </c>
      <c r="D54" s="26" t="s">
        <v>538</v>
      </c>
      <c r="E54" s="26" t="s">
        <v>21</v>
      </c>
      <c r="F54" s="26"/>
      <c r="G54" s="26"/>
    </row>
    <row r="55" spans="2:7" x14ac:dyDescent="0.25">
      <c r="B55" s="26">
        <v>50</v>
      </c>
      <c r="C55" s="31" t="str">
        <f xml:space="preserve"> HYPERLINK("#NP!B1010:F1022", "NP(50)")</f>
        <v>NP(50)</v>
      </c>
      <c r="D55" s="26" t="s">
        <v>546</v>
      </c>
      <c r="E55" s="26" t="s">
        <v>31</v>
      </c>
      <c r="F55" s="26"/>
      <c r="G55" s="26"/>
    </row>
    <row r="56" spans="2:7" x14ac:dyDescent="0.25">
      <c r="B56" s="26">
        <v>51</v>
      </c>
      <c r="C56" s="31" t="str">
        <f xml:space="preserve"> HYPERLINK("#NP!B1025:F1039", "NP(51)")</f>
        <v>NP(51)</v>
      </c>
      <c r="D56" s="26" t="s">
        <v>549</v>
      </c>
      <c r="E56" s="26" t="s">
        <v>21</v>
      </c>
      <c r="F56" s="26" t="s">
        <v>548</v>
      </c>
      <c r="G56" s="26"/>
    </row>
    <row r="57" spans="2:7" ht="25.2" x14ac:dyDescent="0.25">
      <c r="B57" s="26">
        <v>52</v>
      </c>
      <c r="C57" s="31" t="str">
        <f xml:space="preserve"> HYPERLINK("#NP!B1042:F1056", "NP(52)")</f>
        <v>NP(52)</v>
      </c>
      <c r="D57" s="26" t="s">
        <v>552</v>
      </c>
      <c r="E57" s="26" t="s">
        <v>21</v>
      </c>
      <c r="F57" s="26" t="s">
        <v>551</v>
      </c>
      <c r="G57" s="26"/>
    </row>
    <row r="58" spans="2:7" ht="25.2" x14ac:dyDescent="0.25">
      <c r="B58" s="26">
        <v>53</v>
      </c>
      <c r="C58" s="31" t="str">
        <f xml:space="preserve"> HYPERLINK("#NP!B1059:F1073", "NP(53)")</f>
        <v>NP(53)</v>
      </c>
      <c r="D58" s="26" t="s">
        <v>555</v>
      </c>
      <c r="E58" s="26" t="s">
        <v>21</v>
      </c>
      <c r="F58" s="26" t="s">
        <v>554</v>
      </c>
      <c r="G58" s="26"/>
    </row>
    <row r="59" spans="2:7" ht="25.2" x14ac:dyDescent="0.25">
      <c r="B59" s="26">
        <v>54</v>
      </c>
      <c r="C59" s="31" t="str">
        <f xml:space="preserve"> HYPERLINK("#NP!B1076:F1090", "NP(54)")</f>
        <v>NP(54)</v>
      </c>
      <c r="D59" s="26" t="s">
        <v>558</v>
      </c>
      <c r="E59" s="26" t="s">
        <v>21</v>
      </c>
      <c r="F59" s="26" t="s">
        <v>557</v>
      </c>
      <c r="G59" s="26"/>
    </row>
    <row r="60" spans="2:7" ht="25.2" x14ac:dyDescent="0.25">
      <c r="B60" s="26">
        <v>55</v>
      </c>
      <c r="C60" s="31" t="str">
        <f xml:space="preserve"> HYPERLINK("#NP!B1093:F1107", "NP(55)")</f>
        <v>NP(55)</v>
      </c>
      <c r="D60" s="26" t="s">
        <v>561</v>
      </c>
      <c r="E60" s="26" t="s">
        <v>21</v>
      </c>
      <c r="F60" s="26" t="s">
        <v>560</v>
      </c>
      <c r="G60" s="26"/>
    </row>
    <row r="61" spans="2:7" x14ac:dyDescent="0.25">
      <c r="B61" s="26">
        <v>56</v>
      </c>
      <c r="C61" s="31" t="str">
        <f xml:space="preserve"> HYPERLINK("#NP!B1110:F1124", "NP(56)")</f>
        <v>NP(56)</v>
      </c>
      <c r="D61" s="26" t="s">
        <v>571</v>
      </c>
      <c r="E61" s="26" t="s">
        <v>21</v>
      </c>
      <c r="F61" s="26" t="s">
        <v>548</v>
      </c>
      <c r="G61" s="26"/>
    </row>
    <row r="62" spans="2:7" ht="25.2" x14ac:dyDescent="0.25">
      <c r="B62" s="26">
        <v>57</v>
      </c>
      <c r="C62" s="31" t="str">
        <f xml:space="preserve"> HYPERLINK("#NP!B1127:F1141", "NP(57)")</f>
        <v>NP(57)</v>
      </c>
      <c r="D62" s="26" t="s">
        <v>573</v>
      </c>
      <c r="E62" s="26" t="s">
        <v>21</v>
      </c>
      <c r="F62" s="26" t="s">
        <v>551</v>
      </c>
      <c r="G62" s="26"/>
    </row>
    <row r="63" spans="2:7" ht="25.2" x14ac:dyDescent="0.25">
      <c r="B63" s="26">
        <v>58</v>
      </c>
      <c r="C63" s="31" t="str">
        <f xml:space="preserve"> HYPERLINK("#NP!B1144:F1158", "NP(58)")</f>
        <v>NP(58)</v>
      </c>
      <c r="D63" s="26" t="s">
        <v>575</v>
      </c>
      <c r="E63" s="26" t="s">
        <v>21</v>
      </c>
      <c r="F63" s="26" t="s">
        <v>554</v>
      </c>
      <c r="G63" s="26"/>
    </row>
    <row r="64" spans="2:7" x14ac:dyDescent="0.25">
      <c r="B64" s="26">
        <v>59</v>
      </c>
      <c r="C64" s="31" t="str">
        <f xml:space="preserve"> HYPERLINK("#NP!B1161:F1175", "NP(59)")</f>
        <v>NP(59)</v>
      </c>
      <c r="D64" s="26" t="s">
        <v>577</v>
      </c>
      <c r="E64" s="26" t="s">
        <v>21</v>
      </c>
      <c r="F64" s="26" t="s">
        <v>557</v>
      </c>
      <c r="G64" s="26"/>
    </row>
    <row r="65" spans="2:7" x14ac:dyDescent="0.25">
      <c r="B65" s="26">
        <v>60</v>
      </c>
      <c r="C65" s="31" t="str">
        <f xml:space="preserve"> HYPERLINK("#NP!B1178:F1192", "NP(60)")</f>
        <v>NP(60)</v>
      </c>
      <c r="D65" s="70" t="s">
        <v>579</v>
      </c>
      <c r="E65" s="26" t="s">
        <v>21</v>
      </c>
      <c r="F65" s="26" t="s">
        <v>560</v>
      </c>
      <c r="G65" s="26"/>
    </row>
    <row r="66" spans="2:7" x14ac:dyDescent="0.25">
      <c r="B66" s="26">
        <v>61</v>
      </c>
      <c r="C66" s="31" t="str">
        <f xml:space="preserve"> HYPERLINK("#NP!B1195:F1209", "NP(61)")</f>
        <v>NP(61)</v>
      </c>
      <c r="D66" s="70" t="s">
        <v>582</v>
      </c>
      <c r="E66" s="26" t="s">
        <v>21</v>
      </c>
      <c r="F66" s="26" t="s">
        <v>581</v>
      </c>
      <c r="G66" s="26"/>
    </row>
    <row r="67" spans="2:7" x14ac:dyDescent="0.25">
      <c r="B67" s="26">
        <v>62</v>
      </c>
      <c r="C67" s="31" t="str">
        <f xml:space="preserve"> HYPERLINK("#NP!B1212:F1225", "NP(62)")</f>
        <v>NP(62)</v>
      </c>
      <c r="D67" s="70" t="s">
        <v>591</v>
      </c>
      <c r="E67" s="26" t="s">
        <v>21</v>
      </c>
      <c r="F67" s="26"/>
      <c r="G67" s="26"/>
    </row>
    <row r="68" spans="2:7" x14ac:dyDescent="0.25">
      <c r="B68" s="26">
        <v>63</v>
      </c>
      <c r="C68" s="31" t="str">
        <f xml:space="preserve"> HYPERLINK("#NP!B1228:F1240", "NP(63)")</f>
        <v>NP(63)</v>
      </c>
      <c r="D68" s="70" t="s">
        <v>598</v>
      </c>
      <c r="E68" s="26" t="s">
        <v>21</v>
      </c>
      <c r="F68" s="26"/>
      <c r="G68" s="26"/>
    </row>
    <row r="69" spans="2:7" x14ac:dyDescent="0.25">
      <c r="B69" s="26">
        <v>64</v>
      </c>
      <c r="C69" s="31" t="str">
        <f xml:space="preserve"> HYPERLINK("#NP!B1243:F1256", "NP(64)")</f>
        <v>NP(64)</v>
      </c>
      <c r="D69" s="70" t="s">
        <v>600</v>
      </c>
      <c r="E69" s="26" t="s">
        <v>21</v>
      </c>
      <c r="F69" s="26"/>
      <c r="G69" s="26"/>
    </row>
    <row r="70" spans="2:7" x14ac:dyDescent="0.25">
      <c r="B70" s="26">
        <v>65</v>
      </c>
      <c r="C70" s="31" t="str">
        <f xml:space="preserve"> HYPERLINK("#NP!B1259:F1271", "NP(65)")</f>
        <v>NP(65)</v>
      </c>
      <c r="D70" s="70" t="s">
        <v>602</v>
      </c>
      <c r="E70" s="26" t="s">
        <v>21</v>
      </c>
      <c r="F70" s="26"/>
      <c r="G70" s="26"/>
    </row>
    <row r="71" spans="2:7" x14ac:dyDescent="0.25">
      <c r="B71" s="26">
        <v>66</v>
      </c>
      <c r="C71" s="31" t="str">
        <f xml:space="preserve"> HYPERLINK("#NP!B1274:F1287", "NP(66)")</f>
        <v>NP(66)</v>
      </c>
      <c r="D71" s="70" t="s">
        <v>604</v>
      </c>
      <c r="E71" s="26" t="s">
        <v>21</v>
      </c>
      <c r="F71" s="26"/>
      <c r="G71" s="26"/>
    </row>
    <row r="72" spans="2:7" x14ac:dyDescent="0.25">
      <c r="B72" s="26">
        <v>67</v>
      </c>
      <c r="C72" s="31" t="str">
        <f xml:space="preserve"> HYPERLINK("#NP!B1290:F1302", "NP(67)")</f>
        <v>NP(67)</v>
      </c>
      <c r="D72" s="70" t="s">
        <v>606</v>
      </c>
      <c r="E72" s="26" t="s">
        <v>21</v>
      </c>
      <c r="F72" s="26"/>
      <c r="G72" s="26"/>
    </row>
    <row r="73" spans="2:7" x14ac:dyDescent="0.25">
      <c r="B73" s="26">
        <v>68</v>
      </c>
      <c r="C73" s="31" t="str">
        <f xml:space="preserve"> HYPERLINK("#NP!B1305:F1318", "NP(68)")</f>
        <v>NP(68)</v>
      </c>
      <c r="D73" s="70" t="s">
        <v>608</v>
      </c>
      <c r="E73" s="26" t="s">
        <v>21</v>
      </c>
      <c r="F73" s="26"/>
      <c r="G73" s="26"/>
    </row>
    <row r="74" spans="2:7" x14ac:dyDescent="0.25">
      <c r="B74" s="26">
        <v>69</v>
      </c>
      <c r="C74" s="31" t="str">
        <f xml:space="preserve"> HYPERLINK("#NP!B1321:F1333", "NP(69)")</f>
        <v>NP(69)</v>
      </c>
      <c r="D74" s="70" t="s">
        <v>610</v>
      </c>
      <c r="E74" s="26" t="s">
        <v>21</v>
      </c>
      <c r="F74" s="26"/>
      <c r="G74" s="26"/>
    </row>
    <row r="75" spans="2:7" x14ac:dyDescent="0.25">
      <c r="B75" s="26">
        <v>70</v>
      </c>
      <c r="C75" s="31" t="str">
        <f xml:space="preserve"> HYPERLINK("#NP!B1336:F1349", "NP(70)")</f>
        <v>NP(70)</v>
      </c>
      <c r="D75" s="70" t="s">
        <v>619</v>
      </c>
      <c r="E75" s="26" t="s">
        <v>21</v>
      </c>
      <c r="F75" s="26"/>
      <c r="G75" s="26"/>
    </row>
    <row r="76" spans="2:7" x14ac:dyDescent="0.25">
      <c r="B76" s="26">
        <v>71</v>
      </c>
      <c r="C76" s="31" t="str">
        <f xml:space="preserve"> HYPERLINK("#NP!B1352:F1365", "NP(71)")</f>
        <v>NP(71)</v>
      </c>
      <c r="D76" s="70" t="s">
        <v>621</v>
      </c>
      <c r="E76" s="26" t="s">
        <v>21</v>
      </c>
      <c r="F76" s="26"/>
      <c r="G76" s="26"/>
    </row>
    <row r="77" spans="2:7" x14ac:dyDescent="0.25">
      <c r="B77" s="26">
        <v>72</v>
      </c>
      <c r="C77" s="31" t="str">
        <f xml:space="preserve"> HYPERLINK("#NP!B1368:F1381", "NP(72)")</f>
        <v>NP(72)</v>
      </c>
      <c r="D77" s="70" t="s">
        <v>623</v>
      </c>
      <c r="E77" s="26" t="s">
        <v>21</v>
      </c>
      <c r="F77" s="26"/>
      <c r="G77" s="26"/>
    </row>
    <row r="78" spans="2:7" x14ac:dyDescent="0.25">
      <c r="B78" s="26">
        <v>73</v>
      </c>
      <c r="C78" s="31" t="str">
        <f xml:space="preserve"> HYPERLINK("#NP!B1384:F1397", "NP(73)")</f>
        <v>NP(73)</v>
      </c>
      <c r="D78" s="26" t="s">
        <v>625</v>
      </c>
      <c r="E78" s="26" t="s">
        <v>21</v>
      </c>
      <c r="F78" s="26"/>
      <c r="G78" s="26"/>
    </row>
    <row r="79" spans="2:7" ht="25.2" x14ac:dyDescent="0.25">
      <c r="B79" s="26">
        <v>74</v>
      </c>
      <c r="C79" s="31" t="str">
        <f xml:space="preserve"> HYPERLINK("#NP!B1400:F1411", "NP(74)")</f>
        <v>NP(74)</v>
      </c>
      <c r="D79" s="26" t="s">
        <v>633</v>
      </c>
      <c r="E79" s="26" t="s">
        <v>21</v>
      </c>
      <c r="F79" s="26"/>
      <c r="G79" s="26"/>
    </row>
    <row r="80" spans="2:7" ht="25.2" x14ac:dyDescent="0.25">
      <c r="B80" s="26">
        <v>75</v>
      </c>
      <c r="C80" s="31" t="str">
        <f xml:space="preserve"> HYPERLINK("#NP!B1414:F1428", "NP(75)")</f>
        <v>NP(75)</v>
      </c>
      <c r="D80" s="26" t="s">
        <v>643</v>
      </c>
      <c r="E80" s="26" t="s">
        <v>21</v>
      </c>
      <c r="F80" s="26"/>
      <c r="G80" s="26"/>
    </row>
    <row r="81" spans="2:7" x14ac:dyDescent="0.25">
      <c r="B81" s="26">
        <v>76</v>
      </c>
      <c r="C81" s="31" t="str">
        <f xml:space="preserve"> HYPERLINK("#NP!B1431:F1442", "NP(76)")</f>
        <v>NP(76)</v>
      </c>
      <c r="D81" s="26" t="s">
        <v>645</v>
      </c>
      <c r="E81" s="26" t="s">
        <v>21</v>
      </c>
      <c r="F81" s="26"/>
      <c r="G81" s="26"/>
    </row>
    <row r="82" spans="2:7" ht="25.2" x14ac:dyDescent="0.25">
      <c r="B82" s="26">
        <v>77</v>
      </c>
      <c r="C82" s="31" t="str">
        <f xml:space="preserve"> HYPERLINK("#NP!B1445:F1456", "NP(77)")</f>
        <v>NP(77)</v>
      </c>
      <c r="D82" s="26" t="s">
        <v>647</v>
      </c>
      <c r="E82" s="26" t="s">
        <v>21</v>
      </c>
      <c r="F82" s="26"/>
      <c r="G82" s="26"/>
    </row>
    <row r="83" spans="2:7" ht="25.2" x14ac:dyDescent="0.25">
      <c r="B83" s="26">
        <v>78</v>
      </c>
      <c r="C83" s="31" t="str">
        <f xml:space="preserve"> HYPERLINK("#NP!B1459:F1470", "NP(78)")</f>
        <v>NP(78)</v>
      </c>
      <c r="D83" s="26" t="s">
        <v>652</v>
      </c>
      <c r="E83" s="26" t="s">
        <v>21</v>
      </c>
      <c r="F83" s="26"/>
      <c r="G83" s="26"/>
    </row>
    <row r="84" spans="2:7" ht="25.2" x14ac:dyDescent="0.25">
      <c r="B84" s="26">
        <v>79</v>
      </c>
      <c r="C84" s="31" t="str">
        <f xml:space="preserve"> HYPERLINK("#NP!B1473:F1484", "NP(79)")</f>
        <v>NP(79)</v>
      </c>
      <c r="D84" s="26" t="s">
        <v>654</v>
      </c>
      <c r="E84" s="26" t="s">
        <v>21</v>
      </c>
      <c r="F84" s="26"/>
      <c r="G84" s="26"/>
    </row>
    <row r="85" spans="2:7" ht="37.799999999999997" x14ac:dyDescent="0.25">
      <c r="B85" s="26">
        <v>80</v>
      </c>
      <c r="C85" s="31" t="str">
        <f xml:space="preserve"> HYPERLINK("#NP!B1487:F1498", "NP(80)")</f>
        <v>NP(80)</v>
      </c>
      <c r="D85" s="26" t="s">
        <v>656</v>
      </c>
      <c r="E85" s="26" t="s">
        <v>21</v>
      </c>
      <c r="F85" s="26"/>
      <c r="G85" s="26"/>
    </row>
    <row r="86" spans="2:7" ht="37.799999999999997" x14ac:dyDescent="0.25">
      <c r="B86" s="26">
        <v>81</v>
      </c>
      <c r="C86" s="31" t="str">
        <f xml:space="preserve"> HYPERLINK("#NP!B1501:F1512", "NP(81)")</f>
        <v>NP(81)</v>
      </c>
      <c r="D86" s="26" t="s">
        <v>658</v>
      </c>
      <c r="E86" s="26" t="s">
        <v>21</v>
      </c>
      <c r="F86" s="26"/>
      <c r="G86" s="26"/>
    </row>
    <row r="87" spans="2:7" ht="25.2" x14ac:dyDescent="0.25">
      <c r="B87" s="26">
        <v>82</v>
      </c>
      <c r="C87" s="31" t="str">
        <f xml:space="preserve"> HYPERLINK("#NP!B1515:F1525", "NP(82)")</f>
        <v>NP(82)</v>
      </c>
      <c r="D87" s="26" t="s">
        <v>661</v>
      </c>
      <c r="E87" s="26" t="s">
        <v>21</v>
      </c>
      <c r="F87" s="26"/>
      <c r="G87" s="26"/>
    </row>
    <row r="88" spans="2:7" ht="37.799999999999997" x14ac:dyDescent="0.25">
      <c r="B88" s="26">
        <v>83</v>
      </c>
      <c r="C88" s="31" t="str">
        <f xml:space="preserve"> HYPERLINK("#NP!B1528:F1538", "NP(83)")</f>
        <v>NP(83)</v>
      </c>
      <c r="D88" s="26" t="s">
        <v>663</v>
      </c>
      <c r="E88" s="26" t="s">
        <v>21</v>
      </c>
      <c r="F88" s="26"/>
      <c r="G88" s="26"/>
    </row>
    <row r="89" spans="2:7" ht="25.2" x14ac:dyDescent="0.25">
      <c r="B89" s="26">
        <v>84</v>
      </c>
      <c r="C89" s="31" t="str">
        <f xml:space="preserve"> HYPERLINK("#NP!B1541:F1551", "NP(84)")</f>
        <v>NP(84)</v>
      </c>
      <c r="D89" s="26" t="s">
        <v>665</v>
      </c>
      <c r="E89" s="26" t="s">
        <v>21</v>
      </c>
      <c r="F89" s="26"/>
      <c r="G89" s="26"/>
    </row>
    <row r="90" spans="2:7" ht="25.2" x14ac:dyDescent="0.25">
      <c r="B90" s="26">
        <v>85</v>
      </c>
      <c r="C90" s="31" t="str">
        <f xml:space="preserve"> HYPERLINK("#NP!B1554:F1564", "NP(85)")</f>
        <v>NP(85)</v>
      </c>
      <c r="D90" s="26" t="s">
        <v>667</v>
      </c>
      <c r="E90" s="26" t="s">
        <v>21</v>
      </c>
      <c r="F90" s="26"/>
      <c r="G90" s="26"/>
    </row>
    <row r="91" spans="2:7" ht="25.2" x14ac:dyDescent="0.25">
      <c r="B91" s="26">
        <v>86</v>
      </c>
      <c r="C91" s="31" t="str">
        <f xml:space="preserve"> HYPERLINK("#NP!B1567:F1577", "NP(86)")</f>
        <v>NP(86)</v>
      </c>
      <c r="D91" s="26" t="s">
        <v>669</v>
      </c>
      <c r="E91" s="26" t="s">
        <v>21</v>
      </c>
      <c r="F91" s="26"/>
      <c r="G91" s="26"/>
    </row>
    <row r="92" spans="2:7" ht="25.2" x14ac:dyDescent="0.25">
      <c r="B92" s="26">
        <v>87</v>
      </c>
      <c r="C92" s="31" t="str">
        <f xml:space="preserve"> HYPERLINK("#NP!B1580:F1605", "NP(87)")</f>
        <v>NP(87)</v>
      </c>
      <c r="D92" s="26" t="s">
        <v>690</v>
      </c>
      <c r="E92" s="26" t="s">
        <v>31</v>
      </c>
      <c r="F92" s="26"/>
      <c r="G92" s="26"/>
    </row>
    <row r="93" spans="2:7" x14ac:dyDescent="0.25">
      <c r="B93" s="26">
        <v>88</v>
      </c>
      <c r="C93" s="31" t="str">
        <f xml:space="preserve"> HYPERLINK("#NP!B1608:F1622", "NP(88)")</f>
        <v>NP(88)</v>
      </c>
      <c r="D93" s="26" t="s">
        <v>700</v>
      </c>
      <c r="E93" s="26" t="s">
        <v>21</v>
      </c>
      <c r="F93" s="26"/>
      <c r="G93" s="26"/>
    </row>
    <row r="94" spans="2:7" x14ac:dyDescent="0.25">
      <c r="B94" s="26">
        <v>89</v>
      </c>
      <c r="C94" s="31" t="str">
        <f xml:space="preserve"> HYPERLINK("#NP!B1625:F1640", "NP(89)")</f>
        <v>NP(89)</v>
      </c>
      <c r="D94" s="26" t="s">
        <v>702</v>
      </c>
      <c r="E94" s="26" t="s">
        <v>21</v>
      </c>
      <c r="F94" s="26"/>
      <c r="G94" s="26"/>
    </row>
    <row r="95" spans="2:7" x14ac:dyDescent="0.25">
      <c r="B95" s="26">
        <v>90</v>
      </c>
      <c r="C95" s="31" t="str">
        <f xml:space="preserve"> HYPERLINK("#NP!B1643:F1659", "NP(90)")</f>
        <v>NP(90)</v>
      </c>
      <c r="D95" s="26" t="s">
        <v>714</v>
      </c>
      <c r="E95" s="26" t="s">
        <v>21</v>
      </c>
      <c r="F95" s="26"/>
      <c r="G95" s="26"/>
    </row>
    <row r="96" spans="2:7" x14ac:dyDescent="0.25">
      <c r="B96" s="26">
        <v>91</v>
      </c>
      <c r="C96" s="31" t="str">
        <f xml:space="preserve"> HYPERLINK("#NP!B1662:F1713", "NP(91)")</f>
        <v>NP(91)</v>
      </c>
      <c r="D96" s="26" t="s">
        <v>762</v>
      </c>
      <c r="E96" s="26" t="s">
        <v>21</v>
      </c>
      <c r="F96" s="26"/>
      <c r="G96" s="26"/>
    </row>
  </sheetData>
  <phoneticPr fontId="5"/>
  <pageMargins left="0.7" right="0.7" top="0.70634920634920628" bottom="0.70634920634920628" header="0.34920634920634919" footer="0.34920634920634919"/>
  <pageSetup paperSize="9" scale="71"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1714"/>
  <sheetViews>
    <sheetView zoomScaleNormal="100" workbookViewId="0"/>
  </sheetViews>
  <sheetFormatPr defaultColWidth="8.8984375" defaultRowHeight="12.6" x14ac:dyDescent="0.25"/>
  <cols>
    <col min="1" max="1" width="3.59765625" style="30" customWidth="1"/>
    <col min="2" max="2" width="9.09765625" style="30" customWidth="1"/>
    <col min="3" max="3" width="8.59765625" style="30" customWidth="1"/>
    <col min="4" max="4" width="56.8984375" style="30" customWidth="1"/>
    <col min="5" max="8" width="12.59765625" style="30" customWidth="1"/>
    <col min="9" max="16384" width="8.8984375" style="30"/>
  </cols>
  <sheetData>
    <row r="2" spans="2:6" x14ac:dyDescent="0.25">
      <c r="B2" s="1" t="s">
        <v>0</v>
      </c>
    </row>
    <row r="4" spans="2:6" x14ac:dyDescent="0.25">
      <c r="C4" s="1"/>
      <c r="D4" s="1"/>
    </row>
    <row r="6" spans="2:6" x14ac:dyDescent="0.25">
      <c r="B6" s="14" t="str">
        <f xml:space="preserve"> HYPERLINK("#'目次'!B6", "[1]")</f>
        <v>[1]</v>
      </c>
      <c r="C6" s="1" t="s">
        <v>9</v>
      </c>
    </row>
    <row r="7" spans="2:6" x14ac:dyDescent="0.25">
      <c r="B7" s="1"/>
      <c r="C7" s="1"/>
    </row>
    <row r="8" spans="2:6" x14ac:dyDescent="0.25">
      <c r="B8" s="1"/>
      <c r="C8" s="1"/>
    </row>
    <row r="9" spans="2:6" x14ac:dyDescent="0.25">
      <c r="E9" s="12" t="s">
        <v>2</v>
      </c>
      <c r="F9" s="4" t="s">
        <v>3</v>
      </c>
    </row>
    <row r="10" spans="2:6" x14ac:dyDescent="0.25">
      <c r="C10" s="5"/>
      <c r="D10" s="6" t="s">
        <v>10</v>
      </c>
      <c r="E10" s="8">
        <v>1350</v>
      </c>
      <c r="F10" s="3">
        <v>100</v>
      </c>
    </row>
    <row r="11" spans="2:6" x14ac:dyDescent="0.25">
      <c r="C11" s="9">
        <v>1</v>
      </c>
      <c r="D11" s="10" t="s">
        <v>11</v>
      </c>
      <c r="E11" s="7">
        <v>56</v>
      </c>
      <c r="F11" s="2">
        <v>4.0999999999999996</v>
      </c>
    </row>
    <row r="12" spans="2:6" x14ac:dyDescent="0.25">
      <c r="C12" s="9">
        <v>2</v>
      </c>
      <c r="D12" s="10" t="s">
        <v>12</v>
      </c>
      <c r="E12" s="7">
        <v>107</v>
      </c>
      <c r="F12" s="2">
        <v>7.9</v>
      </c>
    </row>
    <row r="13" spans="2:6" x14ac:dyDescent="0.25">
      <c r="C13" s="9">
        <v>3</v>
      </c>
      <c r="D13" s="10" t="s">
        <v>13</v>
      </c>
      <c r="E13" s="7">
        <v>389</v>
      </c>
      <c r="F13" s="2">
        <v>28.8</v>
      </c>
    </row>
    <row r="14" spans="2:6" x14ac:dyDescent="0.25">
      <c r="C14" s="9">
        <v>4</v>
      </c>
      <c r="D14" s="10" t="s">
        <v>14</v>
      </c>
      <c r="E14" s="7">
        <v>267</v>
      </c>
      <c r="F14" s="2">
        <v>19.8</v>
      </c>
    </row>
    <row r="15" spans="2:6" x14ac:dyDescent="0.25">
      <c r="C15" s="9">
        <v>5</v>
      </c>
      <c r="D15" s="10" t="s">
        <v>15</v>
      </c>
      <c r="E15" s="7">
        <v>191</v>
      </c>
      <c r="F15" s="2">
        <v>14.1</v>
      </c>
    </row>
    <row r="16" spans="2:6" x14ac:dyDescent="0.25">
      <c r="C16" s="9">
        <v>6</v>
      </c>
      <c r="D16" s="10" t="s">
        <v>16</v>
      </c>
      <c r="E16" s="7">
        <v>90</v>
      </c>
      <c r="F16" s="2">
        <v>6.7</v>
      </c>
    </row>
    <row r="17" spans="2:6" x14ac:dyDescent="0.25">
      <c r="C17" s="9">
        <v>7</v>
      </c>
      <c r="D17" s="10" t="s">
        <v>17</v>
      </c>
      <c r="E17" s="7">
        <v>43</v>
      </c>
      <c r="F17" s="2">
        <v>3.2</v>
      </c>
    </row>
    <row r="18" spans="2:6" x14ac:dyDescent="0.25">
      <c r="C18" s="13">
        <v>8</v>
      </c>
      <c r="D18" s="11" t="s">
        <v>18</v>
      </c>
      <c r="E18" s="19">
        <v>207</v>
      </c>
      <c r="F18" s="20">
        <v>15.3</v>
      </c>
    </row>
    <row r="19" spans="2:6" x14ac:dyDescent="0.25">
      <c r="C19" s="18"/>
      <c r="D19" s="16" t="s">
        <v>19</v>
      </c>
      <c r="E19" s="17"/>
      <c r="F19" s="15"/>
    </row>
    <row r="21" spans="2:6" x14ac:dyDescent="0.25">
      <c r="B21" s="14" t="str">
        <f xml:space="preserve"> HYPERLINK("#'目次'!B7", "[2]")</f>
        <v>[2]</v>
      </c>
      <c r="C21" s="1" t="s">
        <v>22</v>
      </c>
    </row>
    <row r="22" spans="2:6" x14ac:dyDescent="0.25">
      <c r="B22" s="1"/>
      <c r="C22" s="1"/>
    </row>
    <row r="23" spans="2:6" x14ac:dyDescent="0.25">
      <c r="B23" s="1"/>
      <c r="C23" s="1"/>
    </row>
    <row r="24" spans="2:6" x14ac:dyDescent="0.25">
      <c r="E24" s="12" t="s">
        <v>2</v>
      </c>
      <c r="F24" s="4" t="s">
        <v>3</v>
      </c>
    </row>
    <row r="25" spans="2:6" x14ac:dyDescent="0.25">
      <c r="C25" s="5"/>
      <c r="D25" s="6" t="s">
        <v>10</v>
      </c>
      <c r="E25" s="8">
        <v>1350</v>
      </c>
      <c r="F25" s="3">
        <v>100</v>
      </c>
    </row>
    <row r="26" spans="2:6" x14ac:dyDescent="0.25">
      <c r="C26" s="9">
        <v>1</v>
      </c>
      <c r="D26" s="10" t="s">
        <v>23</v>
      </c>
      <c r="E26" s="7">
        <v>332</v>
      </c>
      <c r="F26" s="2">
        <v>24.6</v>
      </c>
    </row>
    <row r="27" spans="2:6" x14ac:dyDescent="0.25">
      <c r="C27" s="9">
        <v>2</v>
      </c>
      <c r="D27" s="10" t="s">
        <v>24</v>
      </c>
      <c r="E27" s="7">
        <v>65</v>
      </c>
      <c r="F27" s="2">
        <v>4.8</v>
      </c>
    </row>
    <row r="28" spans="2:6" x14ac:dyDescent="0.25">
      <c r="C28" s="9">
        <v>3</v>
      </c>
      <c r="D28" s="10" t="s">
        <v>25</v>
      </c>
      <c r="E28" s="7">
        <v>267</v>
      </c>
      <c r="F28" s="2">
        <v>19.8</v>
      </c>
    </row>
    <row r="29" spans="2:6" x14ac:dyDescent="0.25">
      <c r="C29" s="9">
        <v>4</v>
      </c>
      <c r="D29" s="10" t="s">
        <v>26</v>
      </c>
      <c r="E29" s="7">
        <v>880</v>
      </c>
      <c r="F29" s="2">
        <v>65.2</v>
      </c>
    </row>
    <row r="30" spans="2:6" x14ac:dyDescent="0.25">
      <c r="C30" s="9">
        <v>5</v>
      </c>
      <c r="D30" s="10" t="s">
        <v>27</v>
      </c>
      <c r="E30" s="7">
        <v>560</v>
      </c>
      <c r="F30" s="2">
        <v>41.5</v>
      </c>
    </row>
    <row r="31" spans="2:6" x14ac:dyDescent="0.25">
      <c r="C31" s="9">
        <v>6</v>
      </c>
      <c r="D31" s="10" t="s">
        <v>28</v>
      </c>
      <c r="E31" s="7">
        <v>320</v>
      </c>
      <c r="F31" s="2">
        <v>23.7</v>
      </c>
    </row>
    <row r="32" spans="2:6" x14ac:dyDescent="0.25">
      <c r="C32" s="13">
        <v>7</v>
      </c>
      <c r="D32" s="11" t="s">
        <v>29</v>
      </c>
      <c r="E32" s="19">
        <v>138</v>
      </c>
      <c r="F32" s="20">
        <v>10.199999999999999</v>
      </c>
    </row>
    <row r="33" spans="2:6" x14ac:dyDescent="0.25">
      <c r="C33" s="18"/>
      <c r="D33" s="16" t="s">
        <v>19</v>
      </c>
      <c r="E33" s="17"/>
      <c r="F33" s="15"/>
    </row>
    <row r="35" spans="2:6" x14ac:dyDescent="0.25">
      <c r="B35" s="14" t="str">
        <f xml:space="preserve"> HYPERLINK("#'目次'!B8", "[3]")</f>
        <v>[3]</v>
      </c>
      <c r="C35" s="1" t="s">
        <v>32</v>
      </c>
    </row>
    <row r="36" spans="2:6" x14ac:dyDescent="0.25">
      <c r="B36" s="1"/>
      <c r="C36" s="1"/>
    </row>
    <row r="37" spans="2:6" x14ac:dyDescent="0.25">
      <c r="B37" s="1"/>
      <c r="C37" s="1"/>
    </row>
    <row r="38" spans="2:6" x14ac:dyDescent="0.25">
      <c r="E38" s="12" t="s">
        <v>2</v>
      </c>
      <c r="F38" s="4" t="s">
        <v>3</v>
      </c>
    </row>
    <row r="39" spans="2:6" x14ac:dyDescent="0.25">
      <c r="C39" s="5"/>
      <c r="D39" s="6" t="s">
        <v>10</v>
      </c>
      <c r="E39" s="8">
        <v>1350</v>
      </c>
      <c r="F39" s="3">
        <v>100</v>
      </c>
    </row>
    <row r="40" spans="2:6" x14ac:dyDescent="0.25">
      <c r="C40" s="9">
        <v>1</v>
      </c>
      <c r="D40" s="10" t="s">
        <v>33</v>
      </c>
      <c r="E40" s="7">
        <v>83</v>
      </c>
      <c r="F40" s="2">
        <v>6.1</v>
      </c>
    </row>
    <row r="41" spans="2:6" x14ac:dyDescent="0.25">
      <c r="C41" s="9">
        <v>2</v>
      </c>
      <c r="D41" s="10" t="s">
        <v>34</v>
      </c>
      <c r="E41" s="7">
        <v>117</v>
      </c>
      <c r="F41" s="2">
        <v>8.6999999999999993</v>
      </c>
    </row>
    <row r="42" spans="2:6" x14ac:dyDescent="0.25">
      <c r="C42" s="9">
        <v>3</v>
      </c>
      <c r="D42" s="10" t="s">
        <v>35</v>
      </c>
      <c r="E42" s="7">
        <v>169</v>
      </c>
      <c r="F42" s="2">
        <v>12.5</v>
      </c>
    </row>
    <row r="43" spans="2:6" x14ac:dyDescent="0.25">
      <c r="C43" s="9">
        <v>4</v>
      </c>
      <c r="D43" s="10" t="s">
        <v>36</v>
      </c>
      <c r="E43" s="7">
        <v>163</v>
      </c>
      <c r="F43" s="2">
        <v>12.1</v>
      </c>
    </row>
    <row r="44" spans="2:6" x14ac:dyDescent="0.25">
      <c r="C44" s="9">
        <v>5</v>
      </c>
      <c r="D44" s="10" t="s">
        <v>37</v>
      </c>
      <c r="E44" s="7">
        <v>172</v>
      </c>
      <c r="F44" s="2">
        <v>12.7</v>
      </c>
    </row>
    <row r="45" spans="2:6" x14ac:dyDescent="0.25">
      <c r="C45" s="9">
        <v>6</v>
      </c>
      <c r="D45" s="10" t="s">
        <v>38</v>
      </c>
      <c r="E45" s="7">
        <v>170</v>
      </c>
      <c r="F45" s="2">
        <v>12.6</v>
      </c>
    </row>
    <row r="46" spans="2:6" x14ac:dyDescent="0.25">
      <c r="C46" s="9">
        <v>7</v>
      </c>
      <c r="D46" s="10" t="s">
        <v>39</v>
      </c>
      <c r="E46" s="7">
        <v>194</v>
      </c>
      <c r="F46" s="2">
        <v>14.4</v>
      </c>
    </row>
    <row r="47" spans="2:6" x14ac:dyDescent="0.25">
      <c r="C47" s="13">
        <v>8</v>
      </c>
      <c r="D47" s="11" t="s">
        <v>40</v>
      </c>
      <c r="E47" s="19">
        <v>282</v>
      </c>
      <c r="F47" s="20">
        <v>20.9</v>
      </c>
    </row>
    <row r="48" spans="2:6" x14ac:dyDescent="0.25">
      <c r="C48" s="18"/>
      <c r="D48" s="16" t="s">
        <v>19</v>
      </c>
      <c r="E48" s="17"/>
      <c r="F48" s="15"/>
    </row>
    <row r="50" spans="2:6" x14ac:dyDescent="0.25">
      <c r="B50" s="14" t="str">
        <f xml:space="preserve"> HYPERLINK("#'目次'!B9", "[4]")</f>
        <v>[4]</v>
      </c>
      <c r="C50" s="1" t="s">
        <v>42</v>
      </c>
    </row>
    <row r="51" spans="2:6" x14ac:dyDescent="0.25">
      <c r="B51" s="1"/>
      <c r="C51" s="1"/>
    </row>
    <row r="52" spans="2:6" x14ac:dyDescent="0.25">
      <c r="B52" s="1"/>
      <c r="C52" s="1"/>
    </row>
    <row r="53" spans="2:6" x14ac:dyDescent="0.25">
      <c r="E53" s="12" t="s">
        <v>2</v>
      </c>
      <c r="F53" s="4" t="s">
        <v>3</v>
      </c>
    </row>
    <row r="54" spans="2:6" x14ac:dyDescent="0.25">
      <c r="C54" s="5"/>
      <c r="D54" s="6" t="s">
        <v>10</v>
      </c>
      <c r="E54" s="8">
        <v>1350</v>
      </c>
      <c r="F54" s="3">
        <v>100</v>
      </c>
    </row>
    <row r="55" spans="2:6" x14ac:dyDescent="0.25">
      <c r="C55" s="9">
        <v>1</v>
      </c>
      <c r="D55" s="10" t="s">
        <v>43</v>
      </c>
      <c r="E55" s="7">
        <v>111</v>
      </c>
      <c r="F55" s="2">
        <v>8.1999999999999993</v>
      </c>
    </row>
    <row r="56" spans="2:6" x14ac:dyDescent="0.25">
      <c r="C56" s="9">
        <v>2</v>
      </c>
      <c r="D56" s="10" t="s">
        <v>44</v>
      </c>
      <c r="E56" s="7">
        <v>101</v>
      </c>
      <c r="F56" s="2">
        <v>7.5</v>
      </c>
    </row>
    <row r="57" spans="2:6" x14ac:dyDescent="0.25">
      <c r="C57" s="9">
        <v>3</v>
      </c>
      <c r="D57" s="10" t="s">
        <v>45</v>
      </c>
      <c r="E57" s="7">
        <v>105</v>
      </c>
      <c r="F57" s="2">
        <v>7.8</v>
      </c>
    </row>
    <row r="58" spans="2:6" x14ac:dyDescent="0.25">
      <c r="C58" s="9">
        <v>4</v>
      </c>
      <c r="D58" s="10" t="s">
        <v>46</v>
      </c>
      <c r="E58" s="7">
        <v>124</v>
      </c>
      <c r="F58" s="2">
        <v>9.1999999999999993</v>
      </c>
    </row>
    <row r="59" spans="2:6" x14ac:dyDescent="0.25">
      <c r="C59" s="9">
        <v>5</v>
      </c>
      <c r="D59" s="10" t="s">
        <v>47</v>
      </c>
      <c r="E59" s="7">
        <v>130</v>
      </c>
      <c r="F59" s="2">
        <v>9.6</v>
      </c>
    </row>
    <row r="60" spans="2:6" x14ac:dyDescent="0.25">
      <c r="C60" s="9">
        <v>6</v>
      </c>
      <c r="D60" s="10" t="s">
        <v>48</v>
      </c>
      <c r="E60" s="7">
        <v>105</v>
      </c>
      <c r="F60" s="2">
        <v>7.8</v>
      </c>
    </row>
    <row r="61" spans="2:6" x14ac:dyDescent="0.25">
      <c r="C61" s="9">
        <v>7</v>
      </c>
      <c r="D61" s="10" t="s">
        <v>49</v>
      </c>
      <c r="E61" s="7">
        <v>119</v>
      </c>
      <c r="F61" s="2">
        <v>8.8000000000000007</v>
      </c>
    </row>
    <row r="62" spans="2:6" x14ac:dyDescent="0.25">
      <c r="C62" s="9">
        <v>8</v>
      </c>
      <c r="D62" s="10" t="s">
        <v>50</v>
      </c>
      <c r="E62" s="7">
        <v>111</v>
      </c>
      <c r="F62" s="2">
        <v>8.1999999999999993</v>
      </c>
    </row>
    <row r="63" spans="2:6" x14ac:dyDescent="0.25">
      <c r="C63" s="9">
        <v>9</v>
      </c>
      <c r="D63" s="10" t="s">
        <v>51</v>
      </c>
      <c r="E63" s="7">
        <v>128</v>
      </c>
      <c r="F63" s="2">
        <v>9.5</v>
      </c>
    </row>
    <row r="64" spans="2:6" x14ac:dyDescent="0.25">
      <c r="C64" s="9">
        <v>10</v>
      </c>
      <c r="D64" s="10" t="s">
        <v>52</v>
      </c>
      <c r="E64" s="7">
        <v>107</v>
      </c>
      <c r="F64" s="2">
        <v>7.9</v>
      </c>
    </row>
    <row r="65" spans="2:6" x14ac:dyDescent="0.25">
      <c r="C65" s="9">
        <v>11</v>
      </c>
      <c r="D65" s="10" t="s">
        <v>53</v>
      </c>
      <c r="E65" s="7">
        <v>107</v>
      </c>
      <c r="F65" s="2">
        <v>7.9</v>
      </c>
    </row>
    <row r="66" spans="2:6" x14ac:dyDescent="0.25">
      <c r="C66" s="13">
        <v>12</v>
      </c>
      <c r="D66" s="11" t="s">
        <v>54</v>
      </c>
      <c r="E66" s="19">
        <v>102</v>
      </c>
      <c r="F66" s="20">
        <v>7.6</v>
      </c>
    </row>
    <row r="67" spans="2:6" x14ac:dyDescent="0.25">
      <c r="C67" s="18"/>
      <c r="D67" s="16" t="s">
        <v>19</v>
      </c>
      <c r="E67" s="17"/>
      <c r="F67" s="15"/>
    </row>
    <row r="69" spans="2:6" x14ac:dyDescent="0.25">
      <c r="B69" s="14" t="str">
        <f xml:space="preserve"> HYPERLINK("#'目次'!B10", "[5]")</f>
        <v>[5]</v>
      </c>
      <c r="C69" s="1" t="s">
        <v>56</v>
      </c>
    </row>
    <row r="70" spans="2:6" x14ac:dyDescent="0.25">
      <c r="B70" s="1"/>
      <c r="C70" s="1"/>
    </row>
    <row r="71" spans="2:6" x14ac:dyDescent="0.25">
      <c r="B71" s="1"/>
      <c r="C71" s="1"/>
    </row>
    <row r="72" spans="2:6" x14ac:dyDescent="0.25">
      <c r="E72" s="12" t="s">
        <v>2</v>
      </c>
      <c r="F72" s="4" t="s">
        <v>3</v>
      </c>
    </row>
    <row r="73" spans="2:6" x14ac:dyDescent="0.25">
      <c r="C73" s="5"/>
      <c r="D73" s="6" t="s">
        <v>10</v>
      </c>
      <c r="E73" s="8">
        <v>1350</v>
      </c>
      <c r="F73" s="3">
        <v>100</v>
      </c>
    </row>
    <row r="74" spans="2:6" x14ac:dyDescent="0.25">
      <c r="C74" s="9">
        <v>1</v>
      </c>
      <c r="D74" s="10" t="s">
        <v>57</v>
      </c>
      <c r="E74" s="7">
        <v>701</v>
      </c>
      <c r="F74" s="2">
        <v>51.9</v>
      </c>
    </row>
    <row r="75" spans="2:6" x14ac:dyDescent="0.25">
      <c r="C75" s="13">
        <v>2</v>
      </c>
      <c r="D75" s="11" t="s">
        <v>58</v>
      </c>
      <c r="E75" s="19">
        <v>649</v>
      </c>
      <c r="F75" s="20">
        <v>48.1</v>
      </c>
    </row>
    <row r="76" spans="2:6" x14ac:dyDescent="0.25">
      <c r="C76" s="18"/>
      <c r="D76" s="16" t="s">
        <v>19</v>
      </c>
      <c r="E76" s="17"/>
      <c r="F76" s="15"/>
    </row>
    <row r="78" spans="2:6" x14ac:dyDescent="0.25">
      <c r="B78" s="14" t="str">
        <f xml:space="preserve"> HYPERLINK("#'目次'!B11", "[6]")</f>
        <v>[6]</v>
      </c>
      <c r="C78" s="1" t="s">
        <v>60</v>
      </c>
    </row>
    <row r="79" spans="2:6" x14ac:dyDescent="0.25">
      <c r="B79" s="1"/>
      <c r="C79" s="1"/>
    </row>
    <row r="80" spans="2:6" x14ac:dyDescent="0.25">
      <c r="B80" s="1"/>
      <c r="C80" s="1"/>
    </row>
    <row r="81" spans="2:6" x14ac:dyDescent="0.25">
      <c r="E81" s="12" t="s">
        <v>2</v>
      </c>
      <c r="F81" s="4" t="s">
        <v>3</v>
      </c>
    </row>
    <row r="82" spans="2:6" x14ac:dyDescent="0.25">
      <c r="C82" s="5"/>
      <c r="D82" s="6" t="s">
        <v>10</v>
      </c>
      <c r="E82" s="8">
        <v>1350</v>
      </c>
      <c r="F82" s="3">
        <v>100</v>
      </c>
    </row>
    <row r="83" spans="2:6" x14ac:dyDescent="0.25">
      <c r="C83" s="9">
        <v>1</v>
      </c>
      <c r="D83" s="10" t="s">
        <v>61</v>
      </c>
      <c r="E83" s="7">
        <v>1105</v>
      </c>
      <c r="F83" s="2">
        <v>81.900000000000006</v>
      </c>
    </row>
    <row r="84" spans="2:6" x14ac:dyDescent="0.25">
      <c r="C84" s="9">
        <v>2</v>
      </c>
      <c r="D84" s="10" t="s">
        <v>62</v>
      </c>
      <c r="E84" s="7">
        <v>104</v>
      </c>
      <c r="F84" s="2">
        <v>7.7</v>
      </c>
    </row>
    <row r="85" spans="2:6" x14ac:dyDescent="0.25">
      <c r="C85" s="9">
        <v>3</v>
      </c>
      <c r="D85" s="10" t="s">
        <v>63</v>
      </c>
      <c r="E85" s="7">
        <v>88</v>
      </c>
      <c r="F85" s="2">
        <v>6.5</v>
      </c>
    </row>
    <row r="86" spans="2:6" x14ac:dyDescent="0.25">
      <c r="C86" s="9">
        <v>4</v>
      </c>
      <c r="D86" s="10" t="s">
        <v>64</v>
      </c>
      <c r="E86" s="7">
        <v>49</v>
      </c>
      <c r="F86" s="2">
        <v>3.6</v>
      </c>
    </row>
    <row r="87" spans="2:6" x14ac:dyDescent="0.25">
      <c r="C87" s="9">
        <v>5</v>
      </c>
      <c r="D87" s="10" t="s">
        <v>65</v>
      </c>
      <c r="E87" s="7">
        <v>4</v>
      </c>
      <c r="F87" s="2">
        <v>0.3</v>
      </c>
    </row>
    <row r="88" spans="2:6" x14ac:dyDescent="0.25">
      <c r="C88" s="13">
        <v>6</v>
      </c>
      <c r="D88" s="11" t="s">
        <v>66</v>
      </c>
      <c r="E88" s="19">
        <v>0</v>
      </c>
      <c r="F88" s="27" t="s">
        <v>67</v>
      </c>
    </row>
    <row r="89" spans="2:6" x14ac:dyDescent="0.25">
      <c r="C89" s="18"/>
      <c r="D89" s="16" t="s">
        <v>19</v>
      </c>
      <c r="E89" s="17"/>
      <c r="F89" s="15"/>
    </row>
    <row r="91" spans="2:6" x14ac:dyDescent="0.25">
      <c r="B91" s="14" t="str">
        <f xml:space="preserve"> HYPERLINK("#'目次'!B12", "[7]")</f>
        <v>[7]</v>
      </c>
      <c r="C91" s="1" t="s">
        <v>69</v>
      </c>
    </row>
    <row r="92" spans="2:6" x14ac:dyDescent="0.25">
      <c r="B92" s="1" t="s">
        <v>7</v>
      </c>
      <c r="C92" s="1" t="s">
        <v>70</v>
      </c>
    </row>
    <row r="93" spans="2:6" x14ac:dyDescent="0.25">
      <c r="B93" s="1"/>
      <c r="C93" s="1"/>
    </row>
    <row r="94" spans="2:6" x14ac:dyDescent="0.25">
      <c r="E94" s="12" t="s">
        <v>2</v>
      </c>
      <c r="F94" s="4" t="s">
        <v>3</v>
      </c>
    </row>
    <row r="95" spans="2:6" x14ac:dyDescent="0.25">
      <c r="C95" s="5"/>
      <c r="D95" s="6" t="s">
        <v>10</v>
      </c>
      <c r="E95" s="8">
        <v>1350</v>
      </c>
      <c r="F95" s="3">
        <v>100</v>
      </c>
    </row>
    <row r="96" spans="2:6" x14ac:dyDescent="0.25">
      <c r="C96" s="9">
        <v>1</v>
      </c>
      <c r="D96" s="10" t="s">
        <v>71</v>
      </c>
      <c r="E96" s="7">
        <v>118</v>
      </c>
      <c r="F96" s="2">
        <v>8.6999999999999993</v>
      </c>
    </row>
    <row r="97" spans="2:6" x14ac:dyDescent="0.25">
      <c r="C97" s="9">
        <v>2</v>
      </c>
      <c r="D97" s="10" t="s">
        <v>72</v>
      </c>
      <c r="E97" s="7">
        <v>124</v>
      </c>
      <c r="F97" s="2">
        <v>9.1999999999999993</v>
      </c>
    </row>
    <row r="98" spans="2:6" x14ac:dyDescent="0.25">
      <c r="C98" s="9">
        <v>3</v>
      </c>
      <c r="D98" s="10" t="s">
        <v>73</v>
      </c>
      <c r="E98" s="7">
        <v>167</v>
      </c>
      <c r="F98" s="2">
        <v>12.4</v>
      </c>
    </row>
    <row r="99" spans="2:6" x14ac:dyDescent="0.25">
      <c r="C99" s="9">
        <v>4</v>
      </c>
      <c r="D99" s="10" t="s">
        <v>74</v>
      </c>
      <c r="E99" s="7">
        <v>169</v>
      </c>
      <c r="F99" s="2">
        <v>12.5</v>
      </c>
    </row>
    <row r="100" spans="2:6" x14ac:dyDescent="0.25">
      <c r="C100" s="9">
        <v>5</v>
      </c>
      <c r="D100" s="10" t="s">
        <v>75</v>
      </c>
      <c r="E100" s="7">
        <v>155</v>
      </c>
      <c r="F100" s="2">
        <v>11.5</v>
      </c>
    </row>
    <row r="101" spans="2:6" x14ac:dyDescent="0.25">
      <c r="C101" s="9">
        <v>6</v>
      </c>
      <c r="D101" s="10" t="s">
        <v>76</v>
      </c>
      <c r="E101" s="7">
        <v>194</v>
      </c>
      <c r="F101" s="2">
        <v>14.4</v>
      </c>
    </row>
    <row r="102" spans="2:6" x14ac:dyDescent="0.25">
      <c r="C102" s="9">
        <v>7</v>
      </c>
      <c r="D102" s="10" t="s">
        <v>77</v>
      </c>
      <c r="E102" s="7">
        <v>189</v>
      </c>
      <c r="F102" s="2">
        <v>14</v>
      </c>
    </row>
    <row r="103" spans="2:6" x14ac:dyDescent="0.25">
      <c r="C103" s="13">
        <v>8</v>
      </c>
      <c r="D103" s="11" t="s">
        <v>78</v>
      </c>
      <c r="E103" s="19">
        <v>234</v>
      </c>
      <c r="F103" s="20">
        <v>17.3</v>
      </c>
    </row>
    <row r="104" spans="2:6" x14ac:dyDescent="0.25">
      <c r="C104" s="18"/>
      <c r="D104" s="16" t="s">
        <v>19</v>
      </c>
      <c r="E104" s="17"/>
      <c r="F104" s="15"/>
    </row>
    <row r="106" spans="2:6" x14ac:dyDescent="0.25">
      <c r="B106" s="14" t="str">
        <f xml:space="preserve"> HYPERLINK("#'目次'!B13", "[8]")</f>
        <v>[8]</v>
      </c>
      <c r="C106" s="1" t="s">
        <v>80</v>
      </c>
    </row>
    <row r="107" spans="2:6" x14ac:dyDescent="0.25">
      <c r="B107" s="1"/>
      <c r="C107" s="1"/>
    </row>
    <row r="108" spans="2:6" x14ac:dyDescent="0.25">
      <c r="B108" s="1"/>
      <c r="C108" s="1"/>
    </row>
    <row r="109" spans="2:6" x14ac:dyDescent="0.25">
      <c r="E109" s="12" t="s">
        <v>2</v>
      </c>
      <c r="F109" s="4" t="s">
        <v>3</v>
      </c>
    </row>
    <row r="110" spans="2:6" x14ac:dyDescent="0.25">
      <c r="C110" s="5"/>
      <c r="D110" s="6" t="s">
        <v>10</v>
      </c>
      <c r="E110" s="8">
        <v>1350</v>
      </c>
      <c r="F110" s="3">
        <v>100</v>
      </c>
    </row>
    <row r="111" spans="2:6" x14ac:dyDescent="0.25">
      <c r="C111" s="9">
        <v>1</v>
      </c>
      <c r="D111" s="10" t="s">
        <v>81</v>
      </c>
      <c r="E111" s="7">
        <v>701</v>
      </c>
      <c r="F111" s="2">
        <v>51.9</v>
      </c>
    </row>
    <row r="112" spans="2:6" x14ac:dyDescent="0.25">
      <c r="C112" s="9">
        <v>2</v>
      </c>
      <c r="D112" s="10" t="s">
        <v>61</v>
      </c>
      <c r="E112" s="7">
        <v>573</v>
      </c>
      <c r="F112" s="2">
        <v>42.4</v>
      </c>
    </row>
    <row r="113" spans="2:6" x14ac:dyDescent="0.25">
      <c r="C113" s="9">
        <v>3</v>
      </c>
      <c r="D113" s="10" t="s">
        <v>62</v>
      </c>
      <c r="E113" s="7">
        <v>49</v>
      </c>
      <c r="F113" s="2">
        <v>3.6</v>
      </c>
    </row>
    <row r="114" spans="2:6" x14ac:dyDescent="0.25">
      <c r="C114" s="9">
        <v>4</v>
      </c>
      <c r="D114" s="10" t="s">
        <v>63</v>
      </c>
      <c r="E114" s="7">
        <v>50</v>
      </c>
      <c r="F114" s="2">
        <v>3.7</v>
      </c>
    </row>
    <row r="115" spans="2:6" x14ac:dyDescent="0.25">
      <c r="C115" s="9">
        <v>5</v>
      </c>
      <c r="D115" s="10" t="s">
        <v>64</v>
      </c>
      <c r="E115" s="7">
        <v>26</v>
      </c>
      <c r="F115" s="2">
        <v>1.9</v>
      </c>
    </row>
    <row r="116" spans="2:6" x14ac:dyDescent="0.25">
      <c r="C116" s="9">
        <v>6</v>
      </c>
      <c r="D116" s="10" t="s">
        <v>65</v>
      </c>
      <c r="E116" s="7">
        <v>3</v>
      </c>
      <c r="F116" s="2">
        <v>0.2</v>
      </c>
    </row>
    <row r="117" spans="2:6" x14ac:dyDescent="0.25">
      <c r="C117" s="9">
        <v>7</v>
      </c>
      <c r="D117" s="10" t="s">
        <v>66</v>
      </c>
      <c r="E117" s="7">
        <v>0</v>
      </c>
      <c r="F117" s="25" t="s">
        <v>67</v>
      </c>
    </row>
    <row r="118" spans="2:6" x14ac:dyDescent="0.25">
      <c r="C118" s="9">
        <v>8</v>
      </c>
      <c r="D118" s="10" t="s">
        <v>82</v>
      </c>
      <c r="E118" s="7">
        <v>649</v>
      </c>
      <c r="F118" s="2">
        <v>48.1</v>
      </c>
    </row>
    <row r="119" spans="2:6" x14ac:dyDescent="0.25">
      <c r="C119" s="9">
        <v>9</v>
      </c>
      <c r="D119" s="10" t="s">
        <v>61</v>
      </c>
      <c r="E119" s="7">
        <v>532</v>
      </c>
      <c r="F119" s="2">
        <v>39.4</v>
      </c>
    </row>
    <row r="120" spans="2:6" x14ac:dyDescent="0.25">
      <c r="C120" s="9">
        <v>10</v>
      </c>
      <c r="D120" s="10" t="s">
        <v>62</v>
      </c>
      <c r="E120" s="7">
        <v>55</v>
      </c>
      <c r="F120" s="2">
        <v>4.0999999999999996</v>
      </c>
    </row>
    <row r="121" spans="2:6" x14ac:dyDescent="0.25">
      <c r="C121" s="9">
        <v>11</v>
      </c>
      <c r="D121" s="10" t="s">
        <v>63</v>
      </c>
      <c r="E121" s="7">
        <v>38</v>
      </c>
      <c r="F121" s="2">
        <v>2.8</v>
      </c>
    </row>
    <row r="122" spans="2:6" x14ac:dyDescent="0.25">
      <c r="C122" s="9">
        <v>12</v>
      </c>
      <c r="D122" s="10" t="s">
        <v>64</v>
      </c>
      <c r="E122" s="7">
        <v>23</v>
      </c>
      <c r="F122" s="2">
        <v>1.7</v>
      </c>
    </row>
    <row r="123" spans="2:6" x14ac:dyDescent="0.25">
      <c r="C123" s="9">
        <v>13</v>
      </c>
      <c r="D123" s="10" t="s">
        <v>65</v>
      </c>
      <c r="E123" s="7">
        <v>1</v>
      </c>
      <c r="F123" s="2">
        <v>0.1</v>
      </c>
    </row>
    <row r="124" spans="2:6" x14ac:dyDescent="0.25">
      <c r="C124" s="13">
        <v>14</v>
      </c>
      <c r="D124" s="11" t="s">
        <v>66</v>
      </c>
      <c r="E124" s="19">
        <v>0</v>
      </c>
      <c r="F124" s="27" t="s">
        <v>67</v>
      </c>
    </row>
    <row r="125" spans="2:6" x14ac:dyDescent="0.25">
      <c r="C125" s="18"/>
      <c r="D125" s="16" t="s">
        <v>19</v>
      </c>
      <c r="E125" s="17"/>
      <c r="F125" s="15"/>
    </row>
    <row r="127" spans="2:6" x14ac:dyDescent="0.25">
      <c r="B127" s="14" t="str">
        <f xml:space="preserve"> HYPERLINK("#'目次'!B14", "[9]")</f>
        <v>[9]</v>
      </c>
      <c r="C127" s="1" t="s">
        <v>84</v>
      </c>
    </row>
    <row r="128" spans="2:6" x14ac:dyDescent="0.25">
      <c r="B128" s="1"/>
      <c r="C128" s="1"/>
    </row>
    <row r="129" spans="2:6" x14ac:dyDescent="0.25">
      <c r="B129" s="1"/>
      <c r="C129" s="1"/>
    </row>
    <row r="130" spans="2:6" x14ac:dyDescent="0.25">
      <c r="E130" s="12" t="s">
        <v>2</v>
      </c>
      <c r="F130" s="4" t="s">
        <v>3</v>
      </c>
    </row>
    <row r="131" spans="2:6" x14ac:dyDescent="0.25">
      <c r="C131" s="5"/>
      <c r="D131" s="6" t="s">
        <v>10</v>
      </c>
      <c r="E131" s="8">
        <v>1350</v>
      </c>
      <c r="F131" s="3">
        <v>100</v>
      </c>
    </row>
    <row r="132" spans="2:6" x14ac:dyDescent="0.25">
      <c r="C132" s="9">
        <v>1</v>
      </c>
      <c r="D132" s="10" t="s">
        <v>85</v>
      </c>
      <c r="E132" s="7">
        <v>241</v>
      </c>
      <c r="F132" s="2">
        <v>17.899999999999999</v>
      </c>
    </row>
    <row r="133" spans="2:6" x14ac:dyDescent="0.25">
      <c r="C133" s="9">
        <v>2</v>
      </c>
      <c r="D133" s="10" t="s">
        <v>71</v>
      </c>
      <c r="E133" s="7">
        <v>117</v>
      </c>
      <c r="F133" s="2">
        <v>8.6999999999999993</v>
      </c>
    </row>
    <row r="134" spans="2:6" x14ac:dyDescent="0.25">
      <c r="C134" s="9">
        <v>3</v>
      </c>
      <c r="D134" s="10" t="s">
        <v>72</v>
      </c>
      <c r="E134" s="7">
        <v>124</v>
      </c>
      <c r="F134" s="2">
        <v>9.1999999999999993</v>
      </c>
    </row>
    <row r="135" spans="2:6" x14ac:dyDescent="0.25">
      <c r="C135" s="9">
        <v>4</v>
      </c>
      <c r="D135" s="10" t="s">
        <v>86</v>
      </c>
      <c r="E135" s="7">
        <v>1105</v>
      </c>
      <c r="F135" s="2">
        <v>81.900000000000006</v>
      </c>
    </row>
    <row r="136" spans="2:6" x14ac:dyDescent="0.25">
      <c r="C136" s="9">
        <v>5</v>
      </c>
      <c r="D136" s="10" t="s">
        <v>73</v>
      </c>
      <c r="E136" s="7">
        <v>167</v>
      </c>
      <c r="F136" s="2">
        <v>12.4</v>
      </c>
    </row>
    <row r="137" spans="2:6" x14ac:dyDescent="0.25">
      <c r="C137" s="9">
        <v>6</v>
      </c>
      <c r="D137" s="10" t="s">
        <v>74</v>
      </c>
      <c r="E137" s="7">
        <v>168</v>
      </c>
      <c r="F137" s="2">
        <v>12.4</v>
      </c>
    </row>
    <row r="138" spans="2:6" x14ac:dyDescent="0.25">
      <c r="C138" s="9">
        <v>7</v>
      </c>
      <c r="D138" s="10" t="s">
        <v>75</v>
      </c>
      <c r="E138" s="7">
        <v>154</v>
      </c>
      <c r="F138" s="2">
        <v>11.4</v>
      </c>
    </row>
    <row r="139" spans="2:6" x14ac:dyDescent="0.25">
      <c r="C139" s="9">
        <v>8</v>
      </c>
      <c r="D139" s="10" t="s">
        <v>76</v>
      </c>
      <c r="E139" s="7">
        <v>194</v>
      </c>
      <c r="F139" s="2">
        <v>14.4</v>
      </c>
    </row>
    <row r="140" spans="2:6" x14ac:dyDescent="0.25">
      <c r="C140" s="9">
        <v>9</v>
      </c>
      <c r="D140" s="10" t="s">
        <v>77</v>
      </c>
      <c r="E140" s="7">
        <v>188</v>
      </c>
      <c r="F140" s="2">
        <v>13.9</v>
      </c>
    </row>
    <row r="141" spans="2:6" x14ac:dyDescent="0.25">
      <c r="C141" s="9">
        <v>10</v>
      </c>
      <c r="D141" s="10" t="s">
        <v>78</v>
      </c>
      <c r="E141" s="7">
        <v>234</v>
      </c>
      <c r="F141" s="2">
        <v>17.3</v>
      </c>
    </row>
    <row r="142" spans="2:6" x14ac:dyDescent="0.25">
      <c r="C142" s="9">
        <v>11</v>
      </c>
      <c r="D142" s="10" t="s">
        <v>65</v>
      </c>
      <c r="E142" s="7">
        <v>4</v>
      </c>
      <c r="F142" s="2">
        <v>0.3</v>
      </c>
    </row>
    <row r="143" spans="2:6" x14ac:dyDescent="0.25">
      <c r="C143" s="13">
        <v>12</v>
      </c>
      <c r="D143" s="11" t="s">
        <v>66</v>
      </c>
      <c r="E143" s="19">
        <v>0</v>
      </c>
      <c r="F143" s="27" t="s">
        <v>67</v>
      </c>
    </row>
    <row r="144" spans="2:6" x14ac:dyDescent="0.25">
      <c r="C144" s="18"/>
      <c r="D144" s="16" t="s">
        <v>19</v>
      </c>
      <c r="E144" s="17"/>
      <c r="F144" s="15"/>
    </row>
    <row r="146" spans="2:6" x14ac:dyDescent="0.25">
      <c r="B146" s="14" t="str">
        <f xml:space="preserve"> HYPERLINK("#'目次'!B15", "[10]")</f>
        <v>[10]</v>
      </c>
      <c r="C146" s="1" t="s">
        <v>88</v>
      </c>
    </row>
    <row r="147" spans="2:6" x14ac:dyDescent="0.25">
      <c r="B147" s="1"/>
      <c r="C147" s="1"/>
    </row>
    <row r="148" spans="2:6" x14ac:dyDescent="0.25">
      <c r="B148" s="1"/>
      <c r="C148" s="1"/>
    </row>
    <row r="149" spans="2:6" x14ac:dyDescent="0.25">
      <c r="E149" s="12" t="s">
        <v>2</v>
      </c>
      <c r="F149" s="4" t="s">
        <v>3</v>
      </c>
    </row>
    <row r="150" spans="2:6" x14ac:dyDescent="0.25">
      <c r="C150" s="5"/>
      <c r="D150" s="6" t="s">
        <v>10</v>
      </c>
      <c r="E150" s="8">
        <v>1350</v>
      </c>
      <c r="F150" s="3">
        <v>100</v>
      </c>
    </row>
    <row r="151" spans="2:6" x14ac:dyDescent="0.25">
      <c r="C151" s="9">
        <v>1</v>
      </c>
      <c r="D151" s="10" t="s">
        <v>89</v>
      </c>
      <c r="E151" s="7">
        <v>241</v>
      </c>
      <c r="F151" s="2">
        <v>17.899999999999999</v>
      </c>
    </row>
    <row r="152" spans="2:6" x14ac:dyDescent="0.25">
      <c r="C152" s="9">
        <v>2</v>
      </c>
      <c r="D152" s="10" t="s">
        <v>90</v>
      </c>
      <c r="E152" s="7">
        <v>335</v>
      </c>
      <c r="F152" s="2">
        <v>24.8</v>
      </c>
    </row>
    <row r="153" spans="2:6" x14ac:dyDescent="0.25">
      <c r="C153" s="9">
        <v>3</v>
      </c>
      <c r="D153" s="10" t="s">
        <v>91</v>
      </c>
      <c r="E153" s="7">
        <v>348</v>
      </c>
      <c r="F153" s="2">
        <v>25.8</v>
      </c>
    </row>
    <row r="154" spans="2:6" x14ac:dyDescent="0.25">
      <c r="C154" s="9">
        <v>4</v>
      </c>
      <c r="D154" s="10" t="s">
        <v>92</v>
      </c>
      <c r="E154" s="7">
        <v>422</v>
      </c>
      <c r="F154" s="2">
        <v>31.3</v>
      </c>
    </row>
    <row r="155" spans="2:6" x14ac:dyDescent="0.25">
      <c r="C155" s="13"/>
      <c r="D155" s="11" t="s">
        <v>93</v>
      </c>
      <c r="E155" s="19">
        <v>4</v>
      </c>
      <c r="F155" s="20">
        <v>0.3</v>
      </c>
    </row>
    <row r="157" spans="2:6" x14ac:dyDescent="0.25">
      <c r="B157" s="14" t="str">
        <f xml:space="preserve"> HYPERLINK("#'目次'!B16", "[11]")</f>
        <v>[11]</v>
      </c>
      <c r="C157" s="1" t="s">
        <v>95</v>
      </c>
    </row>
    <row r="158" spans="2:6" x14ac:dyDescent="0.25">
      <c r="B158" s="1"/>
      <c r="C158" s="1"/>
    </row>
    <row r="159" spans="2:6" x14ac:dyDescent="0.25">
      <c r="B159" s="1"/>
      <c r="C159" s="1"/>
    </row>
    <row r="160" spans="2:6" x14ac:dyDescent="0.25">
      <c r="E160" s="12" t="s">
        <v>2</v>
      </c>
      <c r="F160" s="4" t="s">
        <v>3</v>
      </c>
    </row>
    <row r="161" spans="2:6" x14ac:dyDescent="0.25">
      <c r="C161" s="5"/>
      <c r="D161" s="6" t="s">
        <v>10</v>
      </c>
      <c r="E161" s="8">
        <v>1350</v>
      </c>
      <c r="F161" s="3">
        <v>100</v>
      </c>
    </row>
    <row r="162" spans="2:6" x14ac:dyDescent="0.25">
      <c r="C162" s="9">
        <v>1</v>
      </c>
      <c r="D162" s="10" t="s">
        <v>81</v>
      </c>
      <c r="E162" s="7">
        <v>701</v>
      </c>
      <c r="F162" s="2">
        <v>51.9</v>
      </c>
    </row>
    <row r="163" spans="2:6" x14ac:dyDescent="0.25">
      <c r="C163" s="9">
        <v>2</v>
      </c>
      <c r="D163" s="10" t="s">
        <v>89</v>
      </c>
      <c r="E163" s="7">
        <v>125</v>
      </c>
      <c r="F163" s="2">
        <v>9.3000000000000007</v>
      </c>
    </row>
    <row r="164" spans="2:6" x14ac:dyDescent="0.25">
      <c r="C164" s="9">
        <v>3</v>
      </c>
      <c r="D164" s="10" t="s">
        <v>90</v>
      </c>
      <c r="E164" s="7">
        <v>164</v>
      </c>
      <c r="F164" s="2">
        <v>12.1</v>
      </c>
    </row>
    <row r="165" spans="2:6" x14ac:dyDescent="0.25">
      <c r="C165" s="9">
        <v>4</v>
      </c>
      <c r="D165" s="10" t="s">
        <v>91</v>
      </c>
      <c r="E165" s="7">
        <v>183</v>
      </c>
      <c r="F165" s="2">
        <v>13.6</v>
      </c>
    </row>
    <row r="166" spans="2:6" x14ac:dyDescent="0.25">
      <c r="C166" s="9">
        <v>5</v>
      </c>
      <c r="D166" s="10" t="s">
        <v>92</v>
      </c>
      <c r="E166" s="7">
        <v>226</v>
      </c>
      <c r="F166" s="2">
        <v>16.7</v>
      </c>
    </row>
    <row r="167" spans="2:6" x14ac:dyDescent="0.25">
      <c r="C167" s="9">
        <v>6</v>
      </c>
      <c r="D167" s="10" t="s">
        <v>82</v>
      </c>
      <c r="E167" s="7">
        <v>649</v>
      </c>
      <c r="F167" s="2">
        <v>48.1</v>
      </c>
    </row>
    <row r="168" spans="2:6" x14ac:dyDescent="0.25">
      <c r="C168" s="9">
        <v>7</v>
      </c>
      <c r="D168" s="10" t="s">
        <v>89</v>
      </c>
      <c r="E168" s="7">
        <v>116</v>
      </c>
      <c r="F168" s="2">
        <v>8.6</v>
      </c>
    </row>
    <row r="169" spans="2:6" x14ac:dyDescent="0.25">
      <c r="C169" s="9">
        <v>8</v>
      </c>
      <c r="D169" s="10" t="s">
        <v>90</v>
      </c>
      <c r="E169" s="7">
        <v>171</v>
      </c>
      <c r="F169" s="2">
        <v>12.7</v>
      </c>
    </row>
    <row r="170" spans="2:6" x14ac:dyDescent="0.25">
      <c r="C170" s="9">
        <v>9</v>
      </c>
      <c r="D170" s="10" t="s">
        <v>91</v>
      </c>
      <c r="E170" s="7">
        <v>165</v>
      </c>
      <c r="F170" s="2">
        <v>12.2</v>
      </c>
    </row>
    <row r="171" spans="2:6" x14ac:dyDescent="0.25">
      <c r="C171" s="13">
        <v>10</v>
      </c>
      <c r="D171" s="11" t="s">
        <v>92</v>
      </c>
      <c r="E171" s="19">
        <v>196</v>
      </c>
      <c r="F171" s="20">
        <v>14.5</v>
      </c>
    </row>
    <row r="172" spans="2:6" x14ac:dyDescent="0.25">
      <c r="C172" s="18"/>
      <c r="D172" s="16" t="s">
        <v>19</v>
      </c>
      <c r="E172" s="17"/>
      <c r="F172" s="15"/>
    </row>
    <row r="174" spans="2:6" x14ac:dyDescent="0.25">
      <c r="B174" s="14" t="str">
        <f xml:space="preserve"> HYPERLINK("#'目次'!B17", "[12]")</f>
        <v>[12]</v>
      </c>
      <c r="C174" s="1" t="s">
        <v>97</v>
      </c>
    </row>
    <row r="175" spans="2:6" x14ac:dyDescent="0.25">
      <c r="B175" s="1"/>
      <c r="C175" s="1"/>
    </row>
    <row r="176" spans="2:6" x14ac:dyDescent="0.25">
      <c r="B176" s="1"/>
      <c r="C176" s="1"/>
    </row>
    <row r="177" spans="3:6" x14ac:dyDescent="0.25">
      <c r="E177" s="12" t="s">
        <v>2</v>
      </c>
      <c r="F177" s="4" t="s">
        <v>3</v>
      </c>
    </row>
    <row r="178" spans="3:6" x14ac:dyDescent="0.25">
      <c r="C178" s="5"/>
      <c r="D178" s="6" t="s">
        <v>10</v>
      </c>
      <c r="E178" s="8">
        <v>1350</v>
      </c>
      <c r="F178" s="3">
        <v>100</v>
      </c>
    </row>
    <row r="179" spans="3:6" x14ac:dyDescent="0.25">
      <c r="C179" s="9">
        <v>1</v>
      </c>
      <c r="D179" s="10" t="s">
        <v>98</v>
      </c>
      <c r="E179" s="7">
        <v>510</v>
      </c>
      <c r="F179" s="2">
        <v>37.799999999999997</v>
      </c>
    </row>
    <row r="180" spans="3:6" x14ac:dyDescent="0.25">
      <c r="C180" s="9">
        <v>2</v>
      </c>
      <c r="D180" s="10" t="s">
        <v>99</v>
      </c>
      <c r="E180" s="7">
        <v>48</v>
      </c>
      <c r="F180" s="2">
        <v>3.6</v>
      </c>
    </row>
    <row r="181" spans="3:6" x14ac:dyDescent="0.25">
      <c r="C181" s="9">
        <v>3</v>
      </c>
      <c r="D181" s="10" t="s">
        <v>100</v>
      </c>
      <c r="E181" s="7">
        <v>48</v>
      </c>
      <c r="F181" s="2">
        <v>3.6</v>
      </c>
    </row>
    <row r="182" spans="3:6" x14ac:dyDescent="0.25">
      <c r="C182" s="9">
        <v>4</v>
      </c>
      <c r="D182" s="10" t="s">
        <v>101</v>
      </c>
      <c r="E182" s="7">
        <v>33</v>
      </c>
      <c r="F182" s="2">
        <v>2.4</v>
      </c>
    </row>
    <row r="183" spans="3:6" x14ac:dyDescent="0.25">
      <c r="C183" s="9">
        <v>5</v>
      </c>
      <c r="D183" s="10" t="s">
        <v>102</v>
      </c>
      <c r="E183" s="7">
        <v>197</v>
      </c>
      <c r="F183" s="2">
        <v>14.6</v>
      </c>
    </row>
    <row r="184" spans="3:6" x14ac:dyDescent="0.25">
      <c r="C184" s="9">
        <v>6</v>
      </c>
      <c r="D184" s="10" t="s">
        <v>103</v>
      </c>
      <c r="E184" s="7">
        <v>40</v>
      </c>
      <c r="F184" s="2">
        <v>3</v>
      </c>
    </row>
    <row r="185" spans="3:6" x14ac:dyDescent="0.25">
      <c r="C185" s="9">
        <v>7</v>
      </c>
      <c r="D185" s="10" t="s">
        <v>104</v>
      </c>
      <c r="E185" s="7">
        <v>296</v>
      </c>
      <c r="F185" s="2">
        <v>21.9</v>
      </c>
    </row>
    <row r="186" spans="3:6" x14ac:dyDescent="0.25">
      <c r="C186" s="9">
        <v>8</v>
      </c>
      <c r="D186" s="10" t="s">
        <v>105</v>
      </c>
      <c r="E186" s="7">
        <v>264</v>
      </c>
      <c r="F186" s="2">
        <v>19.600000000000001</v>
      </c>
    </row>
    <row r="187" spans="3:6" x14ac:dyDescent="0.25">
      <c r="C187" s="9">
        <v>9</v>
      </c>
      <c r="D187" s="10" t="s">
        <v>106</v>
      </c>
      <c r="E187" s="7">
        <v>21</v>
      </c>
      <c r="F187" s="2">
        <v>1.6</v>
      </c>
    </row>
    <row r="188" spans="3:6" x14ac:dyDescent="0.25">
      <c r="C188" s="9">
        <v>10</v>
      </c>
      <c r="D188" s="10" t="s">
        <v>107</v>
      </c>
      <c r="E188" s="7">
        <v>104</v>
      </c>
      <c r="F188" s="2">
        <v>7.7</v>
      </c>
    </row>
    <row r="189" spans="3:6" x14ac:dyDescent="0.25">
      <c r="C189" s="9">
        <v>11</v>
      </c>
      <c r="D189" s="10" t="s">
        <v>108</v>
      </c>
      <c r="E189" s="7">
        <v>30</v>
      </c>
      <c r="F189" s="2">
        <v>2.2000000000000002</v>
      </c>
    </row>
    <row r="190" spans="3:6" x14ac:dyDescent="0.25">
      <c r="C190" s="9">
        <v>12</v>
      </c>
      <c r="D190" s="10" t="s">
        <v>109</v>
      </c>
      <c r="E190" s="7">
        <v>11</v>
      </c>
      <c r="F190" s="2">
        <v>0.8</v>
      </c>
    </row>
    <row r="191" spans="3:6" x14ac:dyDescent="0.25">
      <c r="C191" s="9">
        <v>13</v>
      </c>
      <c r="D191" s="10" t="s">
        <v>110</v>
      </c>
      <c r="E191" s="7">
        <v>308</v>
      </c>
      <c r="F191" s="2">
        <v>22.8</v>
      </c>
    </row>
    <row r="192" spans="3:6" x14ac:dyDescent="0.25">
      <c r="C192" s="9">
        <v>14</v>
      </c>
      <c r="D192" s="10" t="s">
        <v>111</v>
      </c>
      <c r="E192" s="7">
        <v>16</v>
      </c>
      <c r="F192" s="2">
        <v>1.2</v>
      </c>
    </row>
    <row r="193" spans="3:6" x14ac:dyDescent="0.25">
      <c r="C193" s="9">
        <v>15</v>
      </c>
      <c r="D193" s="10" t="s">
        <v>112</v>
      </c>
      <c r="E193" s="7">
        <v>25</v>
      </c>
      <c r="F193" s="2">
        <v>1.9</v>
      </c>
    </row>
    <row r="194" spans="3:6" x14ac:dyDescent="0.25">
      <c r="C194" s="9">
        <v>16</v>
      </c>
      <c r="D194" s="10" t="s">
        <v>113</v>
      </c>
      <c r="E194" s="7">
        <v>161</v>
      </c>
      <c r="F194" s="2">
        <v>11.9</v>
      </c>
    </row>
    <row r="195" spans="3:6" x14ac:dyDescent="0.25">
      <c r="C195" s="9">
        <v>17</v>
      </c>
      <c r="D195" s="10" t="s">
        <v>114</v>
      </c>
      <c r="E195" s="7">
        <v>180</v>
      </c>
      <c r="F195" s="2">
        <v>13.3</v>
      </c>
    </row>
    <row r="196" spans="3:6" x14ac:dyDescent="0.25">
      <c r="C196" s="9">
        <v>18</v>
      </c>
      <c r="D196" s="10" t="s">
        <v>115</v>
      </c>
      <c r="E196" s="7">
        <v>4</v>
      </c>
      <c r="F196" s="2">
        <v>0.3</v>
      </c>
    </row>
    <row r="197" spans="3:6" x14ac:dyDescent="0.25">
      <c r="C197" s="9">
        <v>19</v>
      </c>
      <c r="D197" s="10" t="s">
        <v>116</v>
      </c>
      <c r="E197" s="7">
        <v>34</v>
      </c>
      <c r="F197" s="2">
        <v>2.5</v>
      </c>
    </row>
    <row r="198" spans="3:6" x14ac:dyDescent="0.25">
      <c r="C198" s="9">
        <v>20</v>
      </c>
      <c r="D198" s="10" t="s">
        <v>117</v>
      </c>
      <c r="E198" s="7">
        <v>37</v>
      </c>
      <c r="F198" s="2">
        <v>2.7</v>
      </c>
    </row>
    <row r="199" spans="3:6" x14ac:dyDescent="0.25">
      <c r="C199" s="9">
        <v>21</v>
      </c>
      <c r="D199" s="10" t="s">
        <v>118</v>
      </c>
      <c r="E199" s="7">
        <v>627</v>
      </c>
      <c r="F199" s="2">
        <v>46.4</v>
      </c>
    </row>
    <row r="200" spans="3:6" x14ac:dyDescent="0.25">
      <c r="C200" s="9">
        <v>22</v>
      </c>
      <c r="D200" s="10" t="s">
        <v>119</v>
      </c>
      <c r="E200" s="7">
        <v>129</v>
      </c>
      <c r="F200" s="2">
        <v>9.6</v>
      </c>
    </row>
    <row r="201" spans="3:6" x14ac:dyDescent="0.25">
      <c r="C201" s="9">
        <v>23</v>
      </c>
      <c r="D201" s="10" t="s">
        <v>120</v>
      </c>
      <c r="E201" s="7">
        <v>19</v>
      </c>
      <c r="F201" s="2">
        <v>1.4</v>
      </c>
    </row>
    <row r="202" spans="3:6" x14ac:dyDescent="0.25">
      <c r="C202" s="9">
        <v>24</v>
      </c>
      <c r="D202" s="10" t="s">
        <v>121</v>
      </c>
      <c r="E202" s="7">
        <v>54</v>
      </c>
      <c r="F202" s="2">
        <v>4</v>
      </c>
    </row>
    <row r="203" spans="3:6" x14ac:dyDescent="0.25">
      <c r="C203" s="9">
        <v>25</v>
      </c>
      <c r="D203" s="10" t="s">
        <v>122</v>
      </c>
      <c r="E203" s="7">
        <v>723</v>
      </c>
      <c r="F203" s="2">
        <v>53.6</v>
      </c>
    </row>
    <row r="204" spans="3:6" x14ac:dyDescent="0.25">
      <c r="C204" s="9">
        <v>26</v>
      </c>
      <c r="D204" s="10" t="s">
        <v>123</v>
      </c>
      <c r="E204" s="7">
        <v>6</v>
      </c>
      <c r="F204" s="2">
        <v>0.4</v>
      </c>
    </row>
    <row r="205" spans="3:6" x14ac:dyDescent="0.25">
      <c r="C205" s="9">
        <v>27</v>
      </c>
      <c r="D205" s="10" t="s">
        <v>124</v>
      </c>
      <c r="E205" s="7">
        <v>354</v>
      </c>
      <c r="F205" s="2">
        <v>26.2</v>
      </c>
    </row>
    <row r="206" spans="3:6" x14ac:dyDescent="0.25">
      <c r="C206" s="9">
        <v>28</v>
      </c>
      <c r="D206" s="10" t="s">
        <v>125</v>
      </c>
      <c r="E206" s="7">
        <v>73</v>
      </c>
      <c r="F206" s="2">
        <v>5.4</v>
      </c>
    </row>
    <row r="207" spans="3:6" x14ac:dyDescent="0.25">
      <c r="C207" s="9">
        <v>29</v>
      </c>
      <c r="D207" s="10" t="s">
        <v>126</v>
      </c>
      <c r="E207" s="7">
        <v>16</v>
      </c>
      <c r="F207" s="2">
        <v>1.2</v>
      </c>
    </row>
    <row r="208" spans="3:6" x14ac:dyDescent="0.25">
      <c r="C208" s="9">
        <v>30</v>
      </c>
      <c r="D208" s="10" t="s">
        <v>127</v>
      </c>
      <c r="E208" s="7">
        <v>298</v>
      </c>
      <c r="F208" s="2">
        <v>22.1</v>
      </c>
    </row>
    <row r="209" spans="3:6" x14ac:dyDescent="0.25">
      <c r="C209" s="9">
        <v>31</v>
      </c>
      <c r="D209" s="10" t="s">
        <v>128</v>
      </c>
      <c r="E209" s="7">
        <v>29</v>
      </c>
      <c r="F209" s="2">
        <v>2.1</v>
      </c>
    </row>
    <row r="210" spans="3:6" x14ac:dyDescent="0.25">
      <c r="C210" s="9">
        <v>32</v>
      </c>
      <c r="D210" s="10" t="s">
        <v>129</v>
      </c>
      <c r="E210" s="7">
        <v>11</v>
      </c>
      <c r="F210" s="2">
        <v>0.8</v>
      </c>
    </row>
    <row r="211" spans="3:6" x14ac:dyDescent="0.25">
      <c r="C211" s="9">
        <v>33</v>
      </c>
      <c r="D211" s="10" t="s">
        <v>130</v>
      </c>
      <c r="E211" s="7">
        <v>16</v>
      </c>
      <c r="F211" s="2">
        <v>1.2</v>
      </c>
    </row>
    <row r="212" spans="3:6" x14ac:dyDescent="0.25">
      <c r="C212" s="9">
        <v>34</v>
      </c>
      <c r="D212" s="10" t="s">
        <v>131</v>
      </c>
      <c r="E212" s="7">
        <v>95</v>
      </c>
      <c r="F212" s="2">
        <v>7</v>
      </c>
    </row>
    <row r="213" spans="3:6" x14ac:dyDescent="0.25">
      <c r="C213" s="9">
        <v>35</v>
      </c>
      <c r="D213" s="10" t="s">
        <v>132</v>
      </c>
      <c r="E213" s="7">
        <v>149</v>
      </c>
      <c r="F213" s="2">
        <v>11</v>
      </c>
    </row>
    <row r="214" spans="3:6" x14ac:dyDescent="0.25">
      <c r="C214" s="9">
        <v>36</v>
      </c>
      <c r="D214" s="10" t="s">
        <v>133</v>
      </c>
      <c r="E214" s="7">
        <v>295</v>
      </c>
      <c r="F214" s="2">
        <v>21.9</v>
      </c>
    </row>
    <row r="215" spans="3:6" x14ac:dyDescent="0.25">
      <c r="C215" s="9">
        <v>37</v>
      </c>
      <c r="D215" s="10" t="s">
        <v>134</v>
      </c>
      <c r="E215" s="7">
        <v>229</v>
      </c>
      <c r="F215" s="2">
        <v>17</v>
      </c>
    </row>
    <row r="216" spans="3:6" x14ac:dyDescent="0.25">
      <c r="C216" s="9">
        <v>38</v>
      </c>
      <c r="D216" s="10" t="s">
        <v>135</v>
      </c>
      <c r="E216" s="7">
        <v>56</v>
      </c>
      <c r="F216" s="2">
        <v>4.0999999999999996</v>
      </c>
    </row>
    <row r="217" spans="3:6" x14ac:dyDescent="0.25">
      <c r="C217" s="9">
        <v>39</v>
      </c>
      <c r="D217" s="10" t="s">
        <v>136</v>
      </c>
      <c r="E217" s="7">
        <v>568</v>
      </c>
      <c r="F217" s="2">
        <v>42.1</v>
      </c>
    </row>
    <row r="218" spans="3:6" x14ac:dyDescent="0.25">
      <c r="C218" s="9">
        <v>40</v>
      </c>
      <c r="D218" s="10" t="s">
        <v>137</v>
      </c>
      <c r="E218" s="7">
        <v>617</v>
      </c>
      <c r="F218" s="2">
        <v>45.7</v>
      </c>
    </row>
    <row r="219" spans="3:6" x14ac:dyDescent="0.25">
      <c r="C219" s="9">
        <v>41</v>
      </c>
      <c r="D219" s="10" t="s">
        <v>138</v>
      </c>
      <c r="E219" s="7">
        <v>43</v>
      </c>
      <c r="F219" s="2">
        <v>3.2</v>
      </c>
    </row>
    <row r="220" spans="3:6" x14ac:dyDescent="0.25">
      <c r="C220" s="9">
        <v>42</v>
      </c>
      <c r="D220" s="10" t="s">
        <v>139</v>
      </c>
      <c r="E220" s="7">
        <v>1</v>
      </c>
      <c r="F220" s="2">
        <v>0.1</v>
      </c>
    </row>
    <row r="221" spans="3:6" x14ac:dyDescent="0.25">
      <c r="C221" s="9">
        <v>43</v>
      </c>
      <c r="D221" s="10" t="s">
        <v>140</v>
      </c>
      <c r="E221" s="7">
        <v>23</v>
      </c>
      <c r="F221" s="2">
        <v>1.7</v>
      </c>
    </row>
    <row r="222" spans="3:6" x14ac:dyDescent="0.25">
      <c r="C222" s="9">
        <v>44</v>
      </c>
      <c r="D222" s="10" t="s">
        <v>141</v>
      </c>
      <c r="E222" s="7">
        <v>9</v>
      </c>
      <c r="F222" s="2">
        <v>0.7</v>
      </c>
    </row>
    <row r="223" spans="3:6" x14ac:dyDescent="0.25">
      <c r="C223" s="9">
        <v>45</v>
      </c>
      <c r="D223" s="10" t="s">
        <v>142</v>
      </c>
      <c r="E223" s="7">
        <v>35</v>
      </c>
      <c r="F223" s="2">
        <v>2.6</v>
      </c>
    </row>
    <row r="224" spans="3:6" x14ac:dyDescent="0.25">
      <c r="C224" s="9">
        <v>46</v>
      </c>
      <c r="D224" s="10" t="s">
        <v>143</v>
      </c>
      <c r="E224" s="7">
        <v>240</v>
      </c>
      <c r="F224" s="2">
        <v>17.8</v>
      </c>
    </row>
    <row r="225" spans="3:6" x14ac:dyDescent="0.25">
      <c r="C225" s="9">
        <v>47</v>
      </c>
      <c r="D225" s="10" t="s">
        <v>144</v>
      </c>
      <c r="E225" s="7">
        <v>18</v>
      </c>
      <c r="F225" s="2">
        <v>1.3</v>
      </c>
    </row>
    <row r="226" spans="3:6" x14ac:dyDescent="0.25">
      <c r="C226" s="9">
        <v>48</v>
      </c>
      <c r="D226" s="10" t="s">
        <v>145</v>
      </c>
      <c r="E226" s="7">
        <v>11</v>
      </c>
      <c r="F226" s="2">
        <v>0.8</v>
      </c>
    </row>
    <row r="227" spans="3:6" x14ac:dyDescent="0.25">
      <c r="C227" s="9">
        <v>49</v>
      </c>
      <c r="D227" s="10" t="s">
        <v>146</v>
      </c>
      <c r="E227" s="7">
        <v>24</v>
      </c>
      <c r="F227" s="2">
        <v>1.8</v>
      </c>
    </row>
    <row r="228" spans="3:6" x14ac:dyDescent="0.25">
      <c r="C228" s="9">
        <v>50</v>
      </c>
      <c r="D228" s="10" t="s">
        <v>147</v>
      </c>
      <c r="E228" s="7">
        <v>1</v>
      </c>
      <c r="F228" s="2">
        <v>0.1</v>
      </c>
    </row>
    <row r="229" spans="3:6" x14ac:dyDescent="0.25">
      <c r="C229" s="9">
        <v>51</v>
      </c>
      <c r="D229" s="10" t="s">
        <v>148</v>
      </c>
      <c r="E229" s="7">
        <v>15</v>
      </c>
      <c r="F229" s="2">
        <v>1.1000000000000001</v>
      </c>
    </row>
    <row r="230" spans="3:6" x14ac:dyDescent="0.25">
      <c r="C230" s="9">
        <v>52</v>
      </c>
      <c r="D230" s="10" t="s">
        <v>149</v>
      </c>
      <c r="E230" s="7">
        <v>11</v>
      </c>
      <c r="F230" s="2">
        <v>0.8</v>
      </c>
    </row>
    <row r="231" spans="3:6" x14ac:dyDescent="0.25">
      <c r="C231" s="9">
        <v>53</v>
      </c>
      <c r="D231" s="10" t="s">
        <v>150</v>
      </c>
      <c r="E231" s="7">
        <v>189</v>
      </c>
      <c r="F231" s="2">
        <v>14</v>
      </c>
    </row>
    <row r="232" spans="3:6" x14ac:dyDescent="0.25">
      <c r="C232" s="9">
        <v>54</v>
      </c>
      <c r="D232" s="10" t="s">
        <v>151</v>
      </c>
      <c r="E232" s="7">
        <v>182</v>
      </c>
      <c r="F232" s="2">
        <v>13.5</v>
      </c>
    </row>
    <row r="233" spans="3:6" x14ac:dyDescent="0.25">
      <c r="C233" s="9">
        <v>55</v>
      </c>
      <c r="D233" s="10" t="s">
        <v>152</v>
      </c>
      <c r="E233" s="7">
        <v>87</v>
      </c>
      <c r="F233" s="2">
        <v>6.4</v>
      </c>
    </row>
    <row r="234" spans="3:6" x14ac:dyDescent="0.25">
      <c r="C234" s="9">
        <v>56</v>
      </c>
      <c r="D234" s="10" t="s">
        <v>153</v>
      </c>
      <c r="E234" s="7">
        <v>80</v>
      </c>
      <c r="F234" s="2">
        <v>5.9</v>
      </c>
    </row>
    <row r="235" spans="3:6" x14ac:dyDescent="0.25">
      <c r="C235" s="9">
        <v>57</v>
      </c>
      <c r="D235" s="10" t="s">
        <v>154</v>
      </c>
      <c r="E235" s="7">
        <v>38</v>
      </c>
      <c r="F235" s="2">
        <v>2.8</v>
      </c>
    </row>
    <row r="236" spans="3:6" x14ac:dyDescent="0.25">
      <c r="C236" s="9">
        <v>58</v>
      </c>
      <c r="D236" s="10" t="s">
        <v>155</v>
      </c>
      <c r="E236" s="7">
        <v>14</v>
      </c>
      <c r="F236" s="2">
        <v>1</v>
      </c>
    </row>
    <row r="237" spans="3:6" x14ac:dyDescent="0.25">
      <c r="C237" s="9">
        <v>59</v>
      </c>
      <c r="D237" s="10" t="s">
        <v>156</v>
      </c>
      <c r="E237" s="7">
        <v>111</v>
      </c>
      <c r="F237" s="2">
        <v>8.1999999999999993</v>
      </c>
    </row>
    <row r="238" spans="3:6" x14ac:dyDescent="0.25">
      <c r="C238" s="9">
        <v>60</v>
      </c>
      <c r="D238" s="10" t="s">
        <v>157</v>
      </c>
      <c r="E238" s="7">
        <v>26</v>
      </c>
      <c r="F238" s="2">
        <v>1.9</v>
      </c>
    </row>
    <row r="239" spans="3:6" x14ac:dyDescent="0.25">
      <c r="C239" s="9">
        <v>61</v>
      </c>
      <c r="D239" s="10" t="s">
        <v>158</v>
      </c>
      <c r="E239" s="7">
        <v>66</v>
      </c>
      <c r="F239" s="2">
        <v>4.9000000000000004</v>
      </c>
    </row>
    <row r="240" spans="3:6" x14ac:dyDescent="0.25">
      <c r="C240" s="9">
        <v>62</v>
      </c>
      <c r="D240" s="10" t="s">
        <v>159</v>
      </c>
      <c r="E240" s="7">
        <v>160</v>
      </c>
      <c r="F240" s="2">
        <v>11.9</v>
      </c>
    </row>
    <row r="241" spans="3:6" x14ac:dyDescent="0.25">
      <c r="C241" s="9">
        <v>63</v>
      </c>
      <c r="D241" s="10" t="s">
        <v>160</v>
      </c>
      <c r="E241" s="7">
        <v>129</v>
      </c>
      <c r="F241" s="2">
        <v>9.6</v>
      </c>
    </row>
    <row r="242" spans="3:6" x14ac:dyDescent="0.25">
      <c r="C242" s="9">
        <v>64</v>
      </c>
      <c r="D242" s="10" t="s">
        <v>161</v>
      </c>
      <c r="E242" s="7">
        <v>29</v>
      </c>
      <c r="F242" s="2">
        <v>2.1</v>
      </c>
    </row>
    <row r="243" spans="3:6" x14ac:dyDescent="0.25">
      <c r="C243" s="9">
        <v>65</v>
      </c>
      <c r="D243" s="10" t="s">
        <v>162</v>
      </c>
      <c r="E243" s="7">
        <v>51</v>
      </c>
      <c r="F243" s="2">
        <v>3.8</v>
      </c>
    </row>
    <row r="244" spans="3:6" x14ac:dyDescent="0.25">
      <c r="C244" s="9">
        <v>66</v>
      </c>
      <c r="D244" s="10" t="s">
        <v>163</v>
      </c>
      <c r="E244" s="7">
        <v>117</v>
      </c>
      <c r="F244" s="2">
        <v>8.6999999999999993</v>
      </c>
    </row>
    <row r="245" spans="3:6" x14ac:dyDescent="0.25">
      <c r="C245" s="9">
        <v>67</v>
      </c>
      <c r="D245" s="10" t="s">
        <v>164</v>
      </c>
      <c r="E245" s="7">
        <v>249</v>
      </c>
      <c r="F245" s="2">
        <v>18.399999999999999</v>
      </c>
    </row>
    <row r="246" spans="3:6" x14ac:dyDescent="0.25">
      <c r="C246" s="9">
        <v>68</v>
      </c>
      <c r="D246" s="10" t="s">
        <v>165</v>
      </c>
      <c r="E246" s="7">
        <v>267</v>
      </c>
      <c r="F246" s="2">
        <v>19.8</v>
      </c>
    </row>
    <row r="247" spans="3:6" x14ac:dyDescent="0.25">
      <c r="C247" s="9">
        <v>69</v>
      </c>
      <c r="D247" s="10" t="s">
        <v>166</v>
      </c>
      <c r="E247" s="7">
        <v>982</v>
      </c>
      <c r="F247" s="2">
        <v>72.7</v>
      </c>
    </row>
    <row r="248" spans="3:6" x14ac:dyDescent="0.25">
      <c r="C248" s="9">
        <v>70</v>
      </c>
      <c r="D248" s="10" t="s">
        <v>167</v>
      </c>
      <c r="E248" s="7">
        <v>668</v>
      </c>
      <c r="F248" s="2">
        <v>49.5</v>
      </c>
    </row>
    <row r="249" spans="3:6" x14ac:dyDescent="0.25">
      <c r="C249" s="9">
        <v>71</v>
      </c>
      <c r="D249" s="10" t="s">
        <v>168</v>
      </c>
      <c r="E249" s="7">
        <v>82</v>
      </c>
      <c r="F249" s="2">
        <v>6.1</v>
      </c>
    </row>
    <row r="250" spans="3:6" x14ac:dyDescent="0.25">
      <c r="C250" s="9">
        <v>72</v>
      </c>
      <c r="D250" s="10" t="s">
        <v>169</v>
      </c>
      <c r="E250" s="7">
        <v>180</v>
      </c>
      <c r="F250" s="2">
        <v>13.3</v>
      </c>
    </row>
    <row r="251" spans="3:6" x14ac:dyDescent="0.25">
      <c r="C251" s="9">
        <v>73</v>
      </c>
      <c r="D251" s="10" t="s">
        <v>170</v>
      </c>
      <c r="E251" s="7">
        <v>40</v>
      </c>
      <c r="F251" s="2">
        <v>3</v>
      </c>
    </row>
    <row r="252" spans="3:6" x14ac:dyDescent="0.25">
      <c r="C252" s="9">
        <v>74</v>
      </c>
      <c r="D252" s="10" t="s">
        <v>171</v>
      </c>
      <c r="E252" s="7">
        <v>695</v>
      </c>
      <c r="F252" s="2">
        <v>51.5</v>
      </c>
    </row>
    <row r="253" spans="3:6" x14ac:dyDescent="0.25">
      <c r="C253" s="9">
        <v>75</v>
      </c>
      <c r="D253" s="10" t="s">
        <v>172</v>
      </c>
      <c r="E253" s="7">
        <v>145</v>
      </c>
      <c r="F253" s="2">
        <v>10.7</v>
      </c>
    </row>
    <row r="254" spans="3:6" x14ac:dyDescent="0.25">
      <c r="C254" s="9">
        <v>76</v>
      </c>
      <c r="D254" s="10" t="s">
        <v>173</v>
      </c>
      <c r="E254" s="7">
        <v>628</v>
      </c>
      <c r="F254" s="2">
        <v>46.5</v>
      </c>
    </row>
    <row r="255" spans="3:6" x14ac:dyDescent="0.25">
      <c r="C255" s="9">
        <v>77</v>
      </c>
      <c r="D255" s="10" t="s">
        <v>174</v>
      </c>
      <c r="E255" s="7">
        <v>220</v>
      </c>
      <c r="F255" s="2">
        <v>16.3</v>
      </c>
    </row>
    <row r="256" spans="3:6" x14ac:dyDescent="0.25">
      <c r="C256" s="9">
        <v>78</v>
      </c>
      <c r="D256" s="10" t="s">
        <v>175</v>
      </c>
      <c r="E256" s="7">
        <v>760</v>
      </c>
      <c r="F256" s="2">
        <v>56.3</v>
      </c>
    </row>
    <row r="257" spans="3:6" x14ac:dyDescent="0.25">
      <c r="C257" s="9">
        <v>79</v>
      </c>
      <c r="D257" s="10" t="s">
        <v>176</v>
      </c>
      <c r="E257" s="7">
        <v>1</v>
      </c>
      <c r="F257" s="2">
        <v>0.1</v>
      </c>
    </row>
    <row r="258" spans="3:6" x14ac:dyDescent="0.25">
      <c r="C258" s="9">
        <v>80</v>
      </c>
      <c r="D258" s="10" t="s">
        <v>177</v>
      </c>
      <c r="E258" s="7">
        <v>1</v>
      </c>
      <c r="F258" s="2">
        <v>0.1</v>
      </c>
    </row>
    <row r="259" spans="3:6" x14ac:dyDescent="0.25">
      <c r="C259" s="9">
        <v>81</v>
      </c>
      <c r="D259" s="10" t="s">
        <v>178</v>
      </c>
      <c r="E259" s="7">
        <v>1</v>
      </c>
      <c r="F259" s="2">
        <v>0.1</v>
      </c>
    </row>
    <row r="260" spans="3:6" x14ac:dyDescent="0.25">
      <c r="C260" s="9">
        <v>82</v>
      </c>
      <c r="D260" s="10" t="s">
        <v>179</v>
      </c>
      <c r="E260" s="7">
        <v>14</v>
      </c>
      <c r="F260" s="2">
        <v>1</v>
      </c>
    </row>
    <row r="261" spans="3:6" x14ac:dyDescent="0.25">
      <c r="C261" s="9">
        <v>83</v>
      </c>
      <c r="D261" s="10" t="s">
        <v>180</v>
      </c>
      <c r="E261" s="7">
        <v>3</v>
      </c>
      <c r="F261" s="2">
        <v>0.2</v>
      </c>
    </row>
    <row r="262" spans="3:6" x14ac:dyDescent="0.25">
      <c r="C262" s="9">
        <v>84</v>
      </c>
      <c r="D262" s="10" t="s">
        <v>181</v>
      </c>
      <c r="E262" s="7">
        <v>2</v>
      </c>
      <c r="F262" s="2">
        <v>0.1</v>
      </c>
    </row>
    <row r="263" spans="3:6" x14ac:dyDescent="0.25">
      <c r="C263" s="9">
        <v>85</v>
      </c>
      <c r="D263" s="10" t="s">
        <v>182</v>
      </c>
      <c r="E263" s="7">
        <v>1</v>
      </c>
      <c r="F263" s="2">
        <v>0.1</v>
      </c>
    </row>
    <row r="264" spans="3:6" x14ac:dyDescent="0.25">
      <c r="C264" s="9">
        <v>86</v>
      </c>
      <c r="D264" s="10" t="s">
        <v>183</v>
      </c>
      <c r="E264" s="7">
        <v>4</v>
      </c>
      <c r="F264" s="2">
        <v>0.3</v>
      </c>
    </row>
    <row r="265" spans="3:6" x14ac:dyDescent="0.25">
      <c r="C265" s="9">
        <v>87</v>
      </c>
      <c r="D265" s="10" t="s">
        <v>184</v>
      </c>
      <c r="E265" s="7">
        <v>2</v>
      </c>
      <c r="F265" s="2">
        <v>0.1</v>
      </c>
    </row>
    <row r="266" spans="3:6" x14ac:dyDescent="0.25">
      <c r="C266" s="9">
        <v>88</v>
      </c>
      <c r="D266" s="10" t="s">
        <v>185</v>
      </c>
      <c r="E266" s="7">
        <v>12</v>
      </c>
      <c r="F266" s="2">
        <v>0.9</v>
      </c>
    </row>
    <row r="267" spans="3:6" x14ac:dyDescent="0.25">
      <c r="C267" s="9">
        <v>89</v>
      </c>
      <c r="D267" s="10" t="s">
        <v>186</v>
      </c>
      <c r="E267" s="7">
        <v>1</v>
      </c>
      <c r="F267" s="2">
        <v>0.1</v>
      </c>
    </row>
    <row r="268" spans="3:6" x14ac:dyDescent="0.25">
      <c r="C268" s="9">
        <v>90</v>
      </c>
      <c r="D268" s="10" t="s">
        <v>187</v>
      </c>
      <c r="E268" s="7">
        <v>1</v>
      </c>
      <c r="F268" s="2">
        <v>0.1</v>
      </c>
    </row>
    <row r="269" spans="3:6" x14ac:dyDescent="0.25">
      <c r="C269" s="9">
        <v>91</v>
      </c>
      <c r="D269" s="10" t="s">
        <v>188</v>
      </c>
      <c r="E269" s="7">
        <v>6</v>
      </c>
      <c r="F269" s="2">
        <v>0.4</v>
      </c>
    </row>
    <row r="270" spans="3:6" x14ac:dyDescent="0.25">
      <c r="C270" s="9">
        <v>92</v>
      </c>
      <c r="D270" s="10" t="s">
        <v>189</v>
      </c>
      <c r="E270" s="7">
        <v>4</v>
      </c>
      <c r="F270" s="2">
        <v>0.3</v>
      </c>
    </row>
    <row r="271" spans="3:6" x14ac:dyDescent="0.25">
      <c r="C271" s="9">
        <v>93</v>
      </c>
      <c r="D271" s="10" t="s">
        <v>190</v>
      </c>
      <c r="E271" s="7">
        <v>1</v>
      </c>
      <c r="F271" s="2">
        <v>0.1</v>
      </c>
    </row>
    <row r="272" spans="3:6" x14ac:dyDescent="0.25">
      <c r="C272" s="9">
        <v>94</v>
      </c>
      <c r="D272" s="10" t="s">
        <v>191</v>
      </c>
      <c r="E272" s="7">
        <v>1</v>
      </c>
      <c r="F272" s="2">
        <v>0.1</v>
      </c>
    </row>
    <row r="273" spans="3:6" x14ac:dyDescent="0.25">
      <c r="C273" s="9">
        <v>95</v>
      </c>
      <c r="D273" s="10" t="s">
        <v>192</v>
      </c>
      <c r="E273" s="7">
        <v>1</v>
      </c>
      <c r="F273" s="2">
        <v>0.1</v>
      </c>
    </row>
    <row r="274" spans="3:6" x14ac:dyDescent="0.25">
      <c r="C274" s="9">
        <v>96</v>
      </c>
      <c r="D274" s="10" t="s">
        <v>193</v>
      </c>
      <c r="E274" s="7">
        <v>4</v>
      </c>
      <c r="F274" s="2">
        <v>0.3</v>
      </c>
    </row>
    <row r="275" spans="3:6" x14ac:dyDescent="0.25">
      <c r="C275" s="9">
        <v>97</v>
      </c>
      <c r="D275" s="10" t="s">
        <v>194</v>
      </c>
      <c r="E275" s="7">
        <v>3</v>
      </c>
      <c r="F275" s="2">
        <v>0.2</v>
      </c>
    </row>
    <row r="276" spans="3:6" x14ac:dyDescent="0.25">
      <c r="C276" s="9">
        <v>98</v>
      </c>
      <c r="D276" s="10" t="s">
        <v>195</v>
      </c>
      <c r="E276" s="7">
        <v>2</v>
      </c>
      <c r="F276" s="2">
        <v>0.1</v>
      </c>
    </row>
    <row r="277" spans="3:6" x14ac:dyDescent="0.25">
      <c r="C277" s="9">
        <v>99</v>
      </c>
      <c r="D277" s="10" t="s">
        <v>196</v>
      </c>
      <c r="E277" s="7">
        <v>1</v>
      </c>
      <c r="F277" s="2">
        <v>0.1</v>
      </c>
    </row>
    <row r="278" spans="3:6" x14ac:dyDescent="0.25">
      <c r="C278" s="9">
        <v>100</v>
      </c>
      <c r="D278" s="10" t="s">
        <v>197</v>
      </c>
      <c r="E278" s="7">
        <v>6</v>
      </c>
      <c r="F278" s="2">
        <v>0.4</v>
      </c>
    </row>
    <row r="279" spans="3:6" x14ac:dyDescent="0.25">
      <c r="C279" s="9">
        <v>101</v>
      </c>
      <c r="D279" s="10" t="s">
        <v>198</v>
      </c>
      <c r="E279" s="7">
        <v>1</v>
      </c>
      <c r="F279" s="2">
        <v>0.1</v>
      </c>
    </row>
    <row r="280" spans="3:6" x14ac:dyDescent="0.25">
      <c r="C280" s="9">
        <v>102</v>
      </c>
      <c r="D280" s="10" t="s">
        <v>199</v>
      </c>
      <c r="E280" s="7">
        <v>1</v>
      </c>
      <c r="F280" s="2">
        <v>0.1</v>
      </c>
    </row>
    <row r="281" spans="3:6" x14ac:dyDescent="0.25">
      <c r="C281" s="9">
        <v>103</v>
      </c>
      <c r="D281" s="10" t="s">
        <v>200</v>
      </c>
      <c r="E281" s="7">
        <v>4</v>
      </c>
      <c r="F281" s="2">
        <v>0.3</v>
      </c>
    </row>
    <row r="282" spans="3:6" x14ac:dyDescent="0.25">
      <c r="C282" s="9">
        <v>104</v>
      </c>
      <c r="D282" s="10" t="s">
        <v>201</v>
      </c>
      <c r="E282" s="7">
        <v>1</v>
      </c>
      <c r="F282" s="2">
        <v>0.1</v>
      </c>
    </row>
    <row r="283" spans="3:6" x14ac:dyDescent="0.25">
      <c r="C283" s="9">
        <v>105</v>
      </c>
      <c r="D283" s="10" t="s">
        <v>202</v>
      </c>
      <c r="E283" s="7">
        <v>3</v>
      </c>
      <c r="F283" s="2">
        <v>0.2</v>
      </c>
    </row>
    <row r="284" spans="3:6" x14ac:dyDescent="0.25">
      <c r="C284" s="9">
        <v>106</v>
      </c>
      <c r="D284" s="10" t="s">
        <v>203</v>
      </c>
      <c r="E284" s="7">
        <v>8</v>
      </c>
      <c r="F284" s="2">
        <v>0.6</v>
      </c>
    </row>
    <row r="285" spans="3:6" x14ac:dyDescent="0.25">
      <c r="C285" s="9">
        <v>107</v>
      </c>
      <c r="D285" s="10" t="s">
        <v>204</v>
      </c>
      <c r="E285" s="7">
        <v>6</v>
      </c>
      <c r="F285" s="2">
        <v>0.4</v>
      </c>
    </row>
    <row r="286" spans="3:6" x14ac:dyDescent="0.25">
      <c r="C286" s="9">
        <v>108</v>
      </c>
      <c r="D286" s="10" t="s">
        <v>205</v>
      </c>
      <c r="E286" s="7">
        <v>1</v>
      </c>
      <c r="F286" s="2">
        <v>0.1</v>
      </c>
    </row>
    <row r="287" spans="3:6" x14ac:dyDescent="0.25">
      <c r="C287" s="9">
        <v>109</v>
      </c>
      <c r="D287" s="10" t="s">
        <v>206</v>
      </c>
      <c r="E287" s="7">
        <v>3</v>
      </c>
      <c r="F287" s="2">
        <v>0.2</v>
      </c>
    </row>
    <row r="288" spans="3:6" x14ac:dyDescent="0.25">
      <c r="C288" s="9">
        <v>110</v>
      </c>
      <c r="D288" s="10" t="s">
        <v>207</v>
      </c>
      <c r="E288" s="7">
        <v>7</v>
      </c>
      <c r="F288" s="2">
        <v>0.5</v>
      </c>
    </row>
    <row r="289" spans="3:6" x14ac:dyDescent="0.25">
      <c r="C289" s="9">
        <v>111</v>
      </c>
      <c r="D289" s="10" t="s">
        <v>208</v>
      </c>
      <c r="E289" s="7">
        <v>6</v>
      </c>
      <c r="F289" s="2">
        <v>0.4</v>
      </c>
    </row>
    <row r="290" spans="3:6" x14ac:dyDescent="0.25">
      <c r="C290" s="9">
        <v>112</v>
      </c>
      <c r="D290" s="10" t="s">
        <v>209</v>
      </c>
      <c r="E290" s="7">
        <v>1</v>
      </c>
      <c r="F290" s="2">
        <v>0.1</v>
      </c>
    </row>
    <row r="291" spans="3:6" x14ac:dyDescent="0.25">
      <c r="C291" s="9">
        <v>113</v>
      </c>
      <c r="D291" s="10" t="s">
        <v>210</v>
      </c>
      <c r="E291" s="7">
        <v>5</v>
      </c>
      <c r="F291" s="2">
        <v>0.4</v>
      </c>
    </row>
    <row r="292" spans="3:6" x14ac:dyDescent="0.25">
      <c r="C292" s="9">
        <v>114</v>
      </c>
      <c r="D292" s="10" t="s">
        <v>211</v>
      </c>
      <c r="E292" s="7">
        <v>1</v>
      </c>
      <c r="F292" s="2">
        <v>0.1</v>
      </c>
    </row>
    <row r="293" spans="3:6" x14ac:dyDescent="0.25">
      <c r="C293" s="9">
        <v>115</v>
      </c>
      <c r="D293" s="10" t="s">
        <v>212</v>
      </c>
      <c r="E293" s="7">
        <v>2</v>
      </c>
      <c r="F293" s="2">
        <v>0.1</v>
      </c>
    </row>
    <row r="294" spans="3:6" x14ac:dyDescent="0.25">
      <c r="C294" s="9">
        <v>116</v>
      </c>
      <c r="D294" s="10" t="s">
        <v>213</v>
      </c>
      <c r="E294" s="7">
        <v>2</v>
      </c>
      <c r="F294" s="2">
        <v>0.1</v>
      </c>
    </row>
    <row r="295" spans="3:6" x14ac:dyDescent="0.25">
      <c r="C295" s="9">
        <v>117</v>
      </c>
      <c r="D295" s="10" t="s">
        <v>214</v>
      </c>
      <c r="E295" s="7">
        <v>1</v>
      </c>
      <c r="F295" s="2">
        <v>0.1</v>
      </c>
    </row>
    <row r="296" spans="3:6" x14ac:dyDescent="0.25">
      <c r="C296" s="9">
        <v>118</v>
      </c>
      <c r="D296" s="10" t="s">
        <v>215</v>
      </c>
      <c r="E296" s="7">
        <v>1</v>
      </c>
      <c r="F296" s="2">
        <v>0.1</v>
      </c>
    </row>
    <row r="297" spans="3:6" x14ac:dyDescent="0.25">
      <c r="C297" s="9">
        <v>119</v>
      </c>
      <c r="D297" s="10" t="s">
        <v>216</v>
      </c>
      <c r="E297" s="7">
        <v>3</v>
      </c>
      <c r="F297" s="2">
        <v>0.2</v>
      </c>
    </row>
    <row r="298" spans="3:6" x14ac:dyDescent="0.25">
      <c r="C298" s="9">
        <v>120</v>
      </c>
      <c r="D298" s="10" t="s">
        <v>217</v>
      </c>
      <c r="E298" s="7">
        <v>3</v>
      </c>
      <c r="F298" s="2">
        <v>0.2</v>
      </c>
    </row>
    <row r="299" spans="3:6" x14ac:dyDescent="0.25">
      <c r="C299" s="9">
        <v>121</v>
      </c>
      <c r="D299" s="10" t="s">
        <v>218</v>
      </c>
      <c r="E299" s="7">
        <v>10</v>
      </c>
      <c r="F299" s="2">
        <v>0.7</v>
      </c>
    </row>
    <row r="300" spans="3:6" x14ac:dyDescent="0.25">
      <c r="C300" s="9">
        <v>122</v>
      </c>
      <c r="D300" s="10" t="s">
        <v>219</v>
      </c>
      <c r="E300" s="7">
        <v>1</v>
      </c>
      <c r="F300" s="2">
        <v>0.1</v>
      </c>
    </row>
    <row r="301" spans="3:6" x14ac:dyDescent="0.25">
      <c r="C301" s="9">
        <v>123</v>
      </c>
      <c r="D301" s="10" t="s">
        <v>220</v>
      </c>
      <c r="E301" s="7">
        <v>4</v>
      </c>
      <c r="F301" s="2">
        <v>0.3</v>
      </c>
    </row>
    <row r="302" spans="3:6" x14ac:dyDescent="0.25">
      <c r="C302" s="9">
        <v>124</v>
      </c>
      <c r="D302" s="10" t="s">
        <v>221</v>
      </c>
      <c r="E302" s="7">
        <v>3</v>
      </c>
      <c r="F302" s="2">
        <v>0.2</v>
      </c>
    </row>
    <row r="303" spans="3:6" x14ac:dyDescent="0.25">
      <c r="C303" s="9">
        <v>125</v>
      </c>
      <c r="D303" s="10" t="s">
        <v>222</v>
      </c>
      <c r="E303" s="7">
        <v>1</v>
      </c>
      <c r="F303" s="2">
        <v>0.1</v>
      </c>
    </row>
    <row r="304" spans="3:6" x14ac:dyDescent="0.25">
      <c r="C304" s="9">
        <v>126</v>
      </c>
      <c r="D304" s="10" t="s">
        <v>223</v>
      </c>
      <c r="E304" s="7">
        <v>6</v>
      </c>
      <c r="F304" s="2">
        <v>0.4</v>
      </c>
    </row>
    <row r="305" spans="2:6" x14ac:dyDescent="0.25">
      <c r="C305" s="9">
        <v>127</v>
      </c>
      <c r="D305" s="10" t="s">
        <v>224</v>
      </c>
      <c r="E305" s="7">
        <v>7</v>
      </c>
      <c r="F305" s="2">
        <v>0.5</v>
      </c>
    </row>
    <row r="306" spans="2:6" x14ac:dyDescent="0.25">
      <c r="C306" s="9">
        <v>128</v>
      </c>
      <c r="D306" s="10" t="s">
        <v>225</v>
      </c>
      <c r="E306" s="7">
        <v>2</v>
      </c>
      <c r="F306" s="2">
        <v>0.1</v>
      </c>
    </row>
    <row r="307" spans="2:6" x14ac:dyDescent="0.25">
      <c r="C307" s="9">
        <v>129</v>
      </c>
      <c r="D307" s="10" t="s">
        <v>226</v>
      </c>
      <c r="E307" s="7">
        <v>3</v>
      </c>
      <c r="F307" s="2">
        <v>0.2</v>
      </c>
    </row>
    <row r="308" spans="2:6" x14ac:dyDescent="0.25">
      <c r="C308" s="9">
        <v>130</v>
      </c>
      <c r="D308" s="10" t="s">
        <v>227</v>
      </c>
      <c r="E308" s="7">
        <v>9</v>
      </c>
      <c r="F308" s="2">
        <v>0.7</v>
      </c>
    </row>
    <row r="309" spans="2:6" x14ac:dyDescent="0.25">
      <c r="C309" s="9">
        <v>131</v>
      </c>
      <c r="D309" s="10" t="s">
        <v>228</v>
      </c>
      <c r="E309" s="7">
        <v>1</v>
      </c>
      <c r="F309" s="2">
        <v>0.1</v>
      </c>
    </row>
    <row r="310" spans="2:6" x14ac:dyDescent="0.25">
      <c r="C310" s="9">
        <v>132</v>
      </c>
      <c r="D310" s="10" t="s">
        <v>229</v>
      </c>
      <c r="E310" s="7">
        <v>1</v>
      </c>
      <c r="F310" s="2">
        <v>0.1</v>
      </c>
    </row>
    <row r="311" spans="2:6" x14ac:dyDescent="0.25">
      <c r="C311" s="9">
        <v>133</v>
      </c>
      <c r="D311" s="10" t="s">
        <v>230</v>
      </c>
      <c r="E311" s="7">
        <v>1</v>
      </c>
      <c r="F311" s="2">
        <v>0.1</v>
      </c>
    </row>
    <row r="312" spans="2:6" x14ac:dyDescent="0.25">
      <c r="C312" s="9">
        <v>134</v>
      </c>
      <c r="D312" s="10" t="s">
        <v>231</v>
      </c>
      <c r="E312" s="7">
        <v>10</v>
      </c>
      <c r="F312" s="2">
        <v>0.7</v>
      </c>
    </row>
    <row r="313" spans="2:6" x14ac:dyDescent="0.25">
      <c r="C313" s="9">
        <v>135</v>
      </c>
      <c r="D313" s="10" t="s">
        <v>232</v>
      </c>
      <c r="E313" s="7">
        <v>46</v>
      </c>
      <c r="F313" s="2">
        <v>3.4</v>
      </c>
    </row>
    <row r="314" spans="2:6" x14ac:dyDescent="0.25">
      <c r="C314" s="9">
        <v>136</v>
      </c>
      <c r="D314" s="10" t="s">
        <v>233</v>
      </c>
      <c r="E314" s="7">
        <v>0</v>
      </c>
      <c r="F314" s="25" t="s">
        <v>67</v>
      </c>
    </row>
    <row r="315" spans="2:6" x14ac:dyDescent="0.25">
      <c r="C315" s="13"/>
      <c r="D315" s="11" t="s">
        <v>234</v>
      </c>
      <c r="E315" s="19">
        <v>13548</v>
      </c>
      <c r="F315" s="20">
        <v>1003.6</v>
      </c>
    </row>
    <row r="316" spans="2:6" x14ac:dyDescent="0.25">
      <c r="C316" s="18"/>
      <c r="D316" s="16" t="s">
        <v>19</v>
      </c>
      <c r="E316" s="17"/>
      <c r="F316" s="15"/>
    </row>
    <row r="318" spans="2:6" x14ac:dyDescent="0.25">
      <c r="B318" s="14" t="str">
        <f xml:space="preserve"> HYPERLINK("#'目次'!B18", "[13]")</f>
        <v>[13]</v>
      </c>
      <c r="C318" s="1" t="s">
        <v>236</v>
      </c>
    </row>
    <row r="319" spans="2:6" x14ac:dyDescent="0.25">
      <c r="B319" s="1"/>
      <c r="C319" s="1"/>
    </row>
    <row r="320" spans="2:6" x14ac:dyDescent="0.25">
      <c r="B320" s="1"/>
      <c r="C320" s="1"/>
    </row>
    <row r="321" spans="3:6" x14ac:dyDescent="0.25">
      <c r="E321" s="12" t="s">
        <v>2</v>
      </c>
      <c r="F321" s="4" t="s">
        <v>3</v>
      </c>
    </row>
    <row r="322" spans="3:6" x14ac:dyDescent="0.25">
      <c r="C322" s="5"/>
      <c r="D322" s="6" t="s">
        <v>10</v>
      </c>
      <c r="E322" s="8">
        <v>1350</v>
      </c>
      <c r="F322" s="3">
        <v>100</v>
      </c>
    </row>
    <row r="323" spans="3:6" x14ac:dyDescent="0.25">
      <c r="C323" s="9">
        <v>1</v>
      </c>
      <c r="D323" s="10" t="s">
        <v>237</v>
      </c>
      <c r="E323" s="7">
        <v>46</v>
      </c>
      <c r="F323" s="2">
        <v>3.4</v>
      </c>
    </row>
    <row r="324" spans="3:6" x14ac:dyDescent="0.25">
      <c r="C324" s="9">
        <v>2</v>
      </c>
      <c r="D324" s="10" t="s">
        <v>238</v>
      </c>
      <c r="E324" s="7">
        <v>46</v>
      </c>
      <c r="F324" s="2">
        <v>3.4</v>
      </c>
    </row>
    <row r="325" spans="3:6" x14ac:dyDescent="0.25">
      <c r="C325" s="9">
        <v>3</v>
      </c>
      <c r="D325" s="10" t="s">
        <v>239</v>
      </c>
      <c r="E325" s="7">
        <v>93</v>
      </c>
      <c r="F325" s="2">
        <v>6.9</v>
      </c>
    </row>
    <row r="326" spans="3:6" x14ac:dyDescent="0.25">
      <c r="C326" s="9">
        <v>4</v>
      </c>
      <c r="D326" s="10" t="s">
        <v>240</v>
      </c>
      <c r="E326" s="7">
        <v>112</v>
      </c>
      <c r="F326" s="2">
        <v>8.3000000000000007</v>
      </c>
    </row>
    <row r="327" spans="3:6" x14ac:dyDescent="0.25">
      <c r="C327" s="9">
        <v>5</v>
      </c>
      <c r="D327" s="10" t="s">
        <v>241</v>
      </c>
      <c r="E327" s="7">
        <v>127</v>
      </c>
      <c r="F327" s="2">
        <v>9.4</v>
      </c>
    </row>
    <row r="328" spans="3:6" x14ac:dyDescent="0.25">
      <c r="C328" s="9">
        <v>6</v>
      </c>
      <c r="D328" s="10" t="s">
        <v>242</v>
      </c>
      <c r="E328" s="7">
        <v>116</v>
      </c>
      <c r="F328" s="2">
        <v>8.6</v>
      </c>
    </row>
    <row r="329" spans="3:6" x14ac:dyDescent="0.25">
      <c r="C329" s="9">
        <v>7</v>
      </c>
      <c r="D329" s="10" t="s">
        <v>243</v>
      </c>
      <c r="E329" s="7">
        <v>121</v>
      </c>
      <c r="F329" s="2">
        <v>9</v>
      </c>
    </row>
    <row r="330" spans="3:6" x14ac:dyDescent="0.25">
      <c r="C330" s="9">
        <v>8</v>
      </c>
      <c r="D330" s="10" t="s">
        <v>244</v>
      </c>
      <c r="E330" s="7">
        <v>104</v>
      </c>
      <c r="F330" s="2">
        <v>7.7</v>
      </c>
    </row>
    <row r="331" spans="3:6" x14ac:dyDescent="0.25">
      <c r="C331" s="9">
        <v>9</v>
      </c>
      <c r="D331" s="10" t="s">
        <v>245</v>
      </c>
      <c r="E331" s="7">
        <v>585</v>
      </c>
      <c r="F331" s="2">
        <v>43.3</v>
      </c>
    </row>
    <row r="332" spans="3:6" x14ac:dyDescent="0.25">
      <c r="C332" s="9">
        <v>10</v>
      </c>
      <c r="D332" s="10" t="s">
        <v>233</v>
      </c>
      <c r="E332" s="7">
        <v>0</v>
      </c>
      <c r="F332" s="25" t="s">
        <v>67</v>
      </c>
    </row>
    <row r="333" spans="3:6" x14ac:dyDescent="0.25">
      <c r="C333" s="9"/>
      <c r="D333" s="10" t="s">
        <v>246</v>
      </c>
      <c r="E333" s="21" t="s">
        <v>67</v>
      </c>
      <c r="F333" s="23">
        <v>363.6</v>
      </c>
    </row>
    <row r="334" spans="3:6" x14ac:dyDescent="0.25">
      <c r="C334" s="13"/>
      <c r="D334" s="11" t="s">
        <v>247</v>
      </c>
      <c r="E334" s="22" t="s">
        <v>67</v>
      </c>
      <c r="F334" s="24">
        <v>236.5</v>
      </c>
    </row>
    <row r="335" spans="3:6" x14ac:dyDescent="0.25">
      <c r="C335" s="18"/>
      <c r="D335" s="16" t="s">
        <v>19</v>
      </c>
      <c r="E335" s="17"/>
      <c r="F335" s="15"/>
    </row>
    <row r="337" spans="2:6" x14ac:dyDescent="0.25">
      <c r="B337" s="14" t="str">
        <f xml:space="preserve"> HYPERLINK("#'目次'!B19", "[14]")</f>
        <v>[14]</v>
      </c>
      <c r="C337" s="1" t="s">
        <v>249</v>
      </c>
    </row>
    <row r="338" spans="2:6" x14ac:dyDescent="0.25">
      <c r="B338" s="1"/>
      <c r="C338" s="1"/>
    </row>
    <row r="339" spans="2:6" x14ac:dyDescent="0.25">
      <c r="B339" s="1"/>
      <c r="C339" s="1"/>
    </row>
    <row r="340" spans="2:6" x14ac:dyDescent="0.25">
      <c r="E340" s="12" t="s">
        <v>2</v>
      </c>
      <c r="F340" s="4" t="s">
        <v>3</v>
      </c>
    </row>
    <row r="341" spans="2:6" x14ac:dyDescent="0.25">
      <c r="C341" s="5"/>
      <c r="D341" s="6" t="s">
        <v>10</v>
      </c>
      <c r="E341" s="8">
        <v>1350</v>
      </c>
      <c r="F341" s="3">
        <v>100</v>
      </c>
    </row>
    <row r="342" spans="2:6" x14ac:dyDescent="0.25">
      <c r="C342" s="9">
        <v>1</v>
      </c>
      <c r="D342" s="10" t="s">
        <v>250</v>
      </c>
      <c r="E342" s="7">
        <v>46</v>
      </c>
      <c r="F342" s="2">
        <v>3.4</v>
      </c>
    </row>
    <row r="343" spans="2:6" x14ac:dyDescent="0.25">
      <c r="C343" s="9">
        <v>2</v>
      </c>
      <c r="D343" s="10" t="s">
        <v>251</v>
      </c>
      <c r="E343" s="7">
        <v>251</v>
      </c>
      <c r="F343" s="2">
        <v>18.600000000000001</v>
      </c>
    </row>
    <row r="344" spans="2:6" x14ac:dyDescent="0.25">
      <c r="C344" s="9">
        <v>3</v>
      </c>
      <c r="D344" s="10" t="s">
        <v>252</v>
      </c>
      <c r="E344" s="7">
        <v>468</v>
      </c>
      <c r="F344" s="2">
        <v>34.700000000000003</v>
      </c>
    </row>
    <row r="345" spans="2:6" x14ac:dyDescent="0.25">
      <c r="C345" s="9">
        <v>4</v>
      </c>
      <c r="D345" s="10" t="s">
        <v>253</v>
      </c>
      <c r="E345" s="7">
        <v>585</v>
      </c>
      <c r="F345" s="2">
        <v>43.3</v>
      </c>
    </row>
    <row r="346" spans="2:6" x14ac:dyDescent="0.25">
      <c r="C346" s="9">
        <v>5</v>
      </c>
      <c r="D346" s="10" t="s">
        <v>233</v>
      </c>
      <c r="E346" s="7">
        <v>0</v>
      </c>
      <c r="F346" s="25" t="s">
        <v>67</v>
      </c>
    </row>
    <row r="347" spans="2:6" x14ac:dyDescent="0.25">
      <c r="C347" s="9"/>
      <c r="D347" s="10" t="s">
        <v>246</v>
      </c>
      <c r="E347" s="21" t="s">
        <v>67</v>
      </c>
      <c r="F347" s="23">
        <v>363.6</v>
      </c>
    </row>
    <row r="348" spans="2:6" x14ac:dyDescent="0.25">
      <c r="C348" s="13"/>
      <c r="D348" s="11" t="s">
        <v>247</v>
      </c>
      <c r="E348" s="22" t="s">
        <v>67</v>
      </c>
      <c r="F348" s="24">
        <v>236.5</v>
      </c>
    </row>
    <row r="349" spans="2:6" x14ac:dyDescent="0.25">
      <c r="C349" s="18"/>
      <c r="D349" s="16" t="s">
        <v>19</v>
      </c>
      <c r="E349" s="17"/>
      <c r="F349" s="15"/>
    </row>
    <row r="351" spans="2:6" x14ac:dyDescent="0.25">
      <c r="B351" s="14" t="str">
        <f xml:space="preserve"> HYPERLINK("#'目次'!B20", "[15]")</f>
        <v>[15]</v>
      </c>
      <c r="C351" s="1" t="s">
        <v>255</v>
      </c>
    </row>
    <row r="352" spans="2:6" x14ac:dyDescent="0.25">
      <c r="B352" s="1"/>
      <c r="C352" s="1"/>
    </row>
    <row r="353" spans="2:6" x14ac:dyDescent="0.25">
      <c r="B353" s="1"/>
      <c r="C353" s="1"/>
    </row>
    <row r="354" spans="2:6" x14ac:dyDescent="0.25">
      <c r="E354" s="12" t="s">
        <v>2</v>
      </c>
      <c r="F354" s="4" t="s">
        <v>3</v>
      </c>
    </row>
    <row r="355" spans="2:6" x14ac:dyDescent="0.25">
      <c r="C355" s="5"/>
      <c r="D355" s="6" t="s">
        <v>10</v>
      </c>
      <c r="E355" s="8">
        <v>1350</v>
      </c>
      <c r="F355" s="3">
        <v>100</v>
      </c>
    </row>
    <row r="356" spans="2:6" x14ac:dyDescent="0.25">
      <c r="C356" s="9">
        <v>1</v>
      </c>
      <c r="D356" s="10" t="s">
        <v>256</v>
      </c>
      <c r="E356" s="7">
        <v>182</v>
      </c>
      <c r="F356" s="2">
        <v>13.5</v>
      </c>
    </row>
    <row r="357" spans="2:6" x14ac:dyDescent="0.25">
      <c r="C357" s="9">
        <v>2</v>
      </c>
      <c r="D357" s="10" t="s">
        <v>257</v>
      </c>
      <c r="E357" s="7">
        <v>486</v>
      </c>
      <c r="F357" s="2">
        <v>36</v>
      </c>
    </row>
    <row r="358" spans="2:6" x14ac:dyDescent="0.25">
      <c r="C358" s="9">
        <v>3</v>
      </c>
      <c r="D358" s="10" t="s">
        <v>258</v>
      </c>
      <c r="E358" s="7">
        <v>271</v>
      </c>
      <c r="F358" s="2">
        <v>20.100000000000001</v>
      </c>
    </row>
    <row r="359" spans="2:6" x14ac:dyDescent="0.25">
      <c r="C359" s="9">
        <v>4</v>
      </c>
      <c r="D359" s="10" t="s">
        <v>259</v>
      </c>
      <c r="E359" s="7">
        <v>3</v>
      </c>
      <c r="F359" s="2">
        <v>0.2</v>
      </c>
    </row>
    <row r="360" spans="2:6" x14ac:dyDescent="0.25">
      <c r="C360" s="9">
        <v>5</v>
      </c>
      <c r="D360" s="10" t="s">
        <v>260</v>
      </c>
      <c r="E360" s="7">
        <v>0</v>
      </c>
      <c r="F360" s="25" t="s">
        <v>67</v>
      </c>
    </row>
    <row r="361" spans="2:6" x14ac:dyDescent="0.25">
      <c r="C361" s="9">
        <v>6</v>
      </c>
      <c r="D361" s="10" t="s">
        <v>261</v>
      </c>
      <c r="E361" s="7">
        <v>1</v>
      </c>
      <c r="F361" s="2">
        <v>0.1</v>
      </c>
    </row>
    <row r="362" spans="2:6" x14ac:dyDescent="0.25">
      <c r="C362" s="9">
        <v>7</v>
      </c>
      <c r="D362" s="10" t="s">
        <v>262</v>
      </c>
      <c r="E362" s="7">
        <v>0</v>
      </c>
      <c r="F362" s="25" t="s">
        <v>67</v>
      </c>
    </row>
    <row r="363" spans="2:6" x14ac:dyDescent="0.25">
      <c r="C363" s="9">
        <v>8</v>
      </c>
      <c r="D363" s="10" t="s">
        <v>263</v>
      </c>
      <c r="E363" s="7">
        <v>0</v>
      </c>
      <c r="F363" s="25" t="s">
        <v>67</v>
      </c>
    </row>
    <row r="364" spans="2:6" x14ac:dyDescent="0.25">
      <c r="C364" s="9">
        <v>9</v>
      </c>
      <c r="D364" s="10" t="s">
        <v>264</v>
      </c>
      <c r="E364" s="7">
        <v>0</v>
      </c>
      <c r="F364" s="25" t="s">
        <v>67</v>
      </c>
    </row>
    <row r="365" spans="2:6" x14ac:dyDescent="0.25">
      <c r="C365" s="9">
        <v>10</v>
      </c>
      <c r="D365" s="10" t="s">
        <v>265</v>
      </c>
      <c r="E365" s="7">
        <v>0</v>
      </c>
      <c r="F365" s="25" t="s">
        <v>67</v>
      </c>
    </row>
    <row r="366" spans="2:6" x14ac:dyDescent="0.25">
      <c r="C366" s="9">
        <v>11</v>
      </c>
      <c r="D366" s="10" t="s">
        <v>266</v>
      </c>
      <c r="E366" s="7">
        <v>0</v>
      </c>
      <c r="F366" s="25" t="s">
        <v>67</v>
      </c>
    </row>
    <row r="367" spans="2:6" x14ac:dyDescent="0.25">
      <c r="C367" s="9">
        <v>12</v>
      </c>
      <c r="D367" s="10" t="s">
        <v>267</v>
      </c>
      <c r="E367" s="7">
        <v>4</v>
      </c>
      <c r="F367" s="2">
        <v>0.3</v>
      </c>
    </row>
    <row r="368" spans="2:6" x14ac:dyDescent="0.25">
      <c r="C368" s="9">
        <v>13</v>
      </c>
      <c r="D368" s="10" t="s">
        <v>268</v>
      </c>
      <c r="E368" s="7">
        <v>2</v>
      </c>
      <c r="F368" s="2">
        <v>0.1</v>
      </c>
    </row>
    <row r="369" spans="2:6" x14ac:dyDescent="0.25">
      <c r="C369" s="9">
        <v>14</v>
      </c>
      <c r="D369" s="10" t="s">
        <v>269</v>
      </c>
      <c r="E369" s="7">
        <v>4</v>
      </c>
      <c r="F369" s="2">
        <v>0.3</v>
      </c>
    </row>
    <row r="370" spans="2:6" x14ac:dyDescent="0.25">
      <c r="C370" s="9">
        <v>15</v>
      </c>
      <c r="D370" s="10" t="s">
        <v>270</v>
      </c>
      <c r="E370" s="7">
        <v>538</v>
      </c>
      <c r="F370" s="2">
        <v>39.9</v>
      </c>
    </row>
    <row r="371" spans="2:6" x14ac:dyDescent="0.25">
      <c r="C371" s="9">
        <v>16</v>
      </c>
      <c r="D371" s="10" t="s">
        <v>233</v>
      </c>
      <c r="E371" s="7">
        <v>19</v>
      </c>
      <c r="F371" s="2">
        <v>1.4</v>
      </c>
    </row>
    <row r="372" spans="2:6" x14ac:dyDescent="0.25">
      <c r="C372" s="9"/>
      <c r="D372" s="10" t="s">
        <v>271</v>
      </c>
      <c r="E372" s="7">
        <v>793</v>
      </c>
      <c r="F372" s="2">
        <v>58.7</v>
      </c>
    </row>
    <row r="373" spans="2:6" x14ac:dyDescent="0.25">
      <c r="C373" s="13"/>
      <c r="D373" s="11" t="s">
        <v>234</v>
      </c>
      <c r="E373" s="19">
        <v>953</v>
      </c>
      <c r="F373" s="20">
        <v>70.599999999999994</v>
      </c>
    </row>
    <row r="374" spans="2:6" x14ac:dyDescent="0.25">
      <c r="C374" s="18"/>
      <c r="D374" s="16" t="s">
        <v>19</v>
      </c>
      <c r="E374" s="17"/>
      <c r="F374" s="15"/>
    </row>
    <row r="376" spans="2:6" x14ac:dyDescent="0.25">
      <c r="B376" s="14" t="str">
        <f xml:space="preserve"> HYPERLINK("#'目次'!B21", "[16]")</f>
        <v>[16]</v>
      </c>
      <c r="C376" s="1" t="s">
        <v>273</v>
      </c>
    </row>
    <row r="377" spans="2:6" x14ac:dyDescent="0.25">
      <c r="B377" s="1"/>
      <c r="C377" s="1"/>
    </row>
    <row r="378" spans="2:6" x14ac:dyDescent="0.25">
      <c r="B378" s="1"/>
      <c r="C378" s="1"/>
    </row>
    <row r="379" spans="2:6" x14ac:dyDescent="0.25">
      <c r="E379" s="12" t="s">
        <v>2</v>
      </c>
      <c r="F379" s="4" t="s">
        <v>3</v>
      </c>
    </row>
    <row r="380" spans="2:6" x14ac:dyDescent="0.25">
      <c r="C380" s="5"/>
      <c r="D380" s="6" t="s">
        <v>10</v>
      </c>
      <c r="E380" s="8">
        <v>1350</v>
      </c>
      <c r="F380" s="3">
        <v>100</v>
      </c>
    </row>
    <row r="381" spans="2:6" x14ac:dyDescent="0.25">
      <c r="C381" s="9">
        <v>1</v>
      </c>
      <c r="D381" s="10" t="s">
        <v>274</v>
      </c>
      <c r="E381" s="7">
        <v>980</v>
      </c>
      <c r="F381" s="2">
        <v>72.599999999999994</v>
      </c>
    </row>
    <row r="382" spans="2:6" x14ac:dyDescent="0.25">
      <c r="C382" s="9">
        <v>2</v>
      </c>
      <c r="D382" s="10" t="s">
        <v>275</v>
      </c>
      <c r="E382" s="7">
        <v>369</v>
      </c>
      <c r="F382" s="2">
        <v>27.3</v>
      </c>
    </row>
    <row r="383" spans="2:6" x14ac:dyDescent="0.25">
      <c r="C383" s="13">
        <v>3</v>
      </c>
      <c r="D383" s="11" t="s">
        <v>233</v>
      </c>
      <c r="E383" s="19">
        <v>1</v>
      </c>
      <c r="F383" s="20">
        <v>0.1</v>
      </c>
    </row>
    <row r="384" spans="2:6" x14ac:dyDescent="0.25">
      <c r="C384" s="18"/>
      <c r="D384" s="16" t="s">
        <v>19</v>
      </c>
      <c r="E384" s="17"/>
      <c r="F384" s="15"/>
    </row>
    <row r="386" spans="2:6" x14ac:dyDescent="0.25">
      <c r="B386" s="14" t="str">
        <f xml:space="preserve"> HYPERLINK("#'目次'!B22", "[17]")</f>
        <v>[17]</v>
      </c>
      <c r="C386" s="1" t="s">
        <v>277</v>
      </c>
    </row>
    <row r="387" spans="2:6" x14ac:dyDescent="0.25">
      <c r="B387" s="1" t="s">
        <v>7</v>
      </c>
      <c r="C387" s="1" t="s">
        <v>278</v>
      </c>
    </row>
    <row r="388" spans="2:6" x14ac:dyDescent="0.25">
      <c r="B388" s="1"/>
      <c r="C388" s="1"/>
    </row>
    <row r="389" spans="2:6" x14ac:dyDescent="0.25">
      <c r="E389" s="12" t="s">
        <v>2</v>
      </c>
      <c r="F389" s="4" t="s">
        <v>3</v>
      </c>
    </row>
    <row r="390" spans="2:6" x14ac:dyDescent="0.25">
      <c r="C390" s="5"/>
      <c r="D390" s="6" t="s">
        <v>10</v>
      </c>
      <c r="E390" s="8">
        <v>980</v>
      </c>
      <c r="F390" s="3">
        <v>100</v>
      </c>
    </row>
    <row r="391" spans="2:6" x14ac:dyDescent="0.25">
      <c r="C391" s="9">
        <v>1</v>
      </c>
      <c r="D391" s="10" t="s">
        <v>279</v>
      </c>
      <c r="E391" s="7">
        <v>193</v>
      </c>
      <c r="F391" s="2">
        <v>19.7</v>
      </c>
    </row>
    <row r="392" spans="2:6" x14ac:dyDescent="0.25">
      <c r="C392" s="9">
        <v>2</v>
      </c>
      <c r="D392" s="10" t="s">
        <v>280</v>
      </c>
      <c r="E392" s="7">
        <v>55</v>
      </c>
      <c r="F392" s="2">
        <v>5.6</v>
      </c>
    </row>
    <row r="393" spans="2:6" x14ac:dyDescent="0.25">
      <c r="C393" s="9">
        <v>3</v>
      </c>
      <c r="D393" s="10" t="s">
        <v>281</v>
      </c>
      <c r="E393" s="7">
        <v>121</v>
      </c>
      <c r="F393" s="2">
        <v>12.3</v>
      </c>
    </row>
    <row r="394" spans="2:6" x14ac:dyDescent="0.25">
      <c r="C394" s="9">
        <v>4</v>
      </c>
      <c r="D394" s="10" t="s">
        <v>282</v>
      </c>
      <c r="E394" s="7">
        <v>247</v>
      </c>
      <c r="F394" s="2">
        <v>25.2</v>
      </c>
    </row>
    <row r="395" spans="2:6" x14ac:dyDescent="0.25">
      <c r="C395" s="9">
        <v>5</v>
      </c>
      <c r="D395" s="10" t="s">
        <v>283</v>
      </c>
      <c r="E395" s="7">
        <v>16</v>
      </c>
      <c r="F395" s="2">
        <v>1.6</v>
      </c>
    </row>
    <row r="396" spans="2:6" x14ac:dyDescent="0.25">
      <c r="C396" s="9">
        <v>6</v>
      </c>
      <c r="D396" s="10" t="s">
        <v>284</v>
      </c>
      <c r="E396" s="7">
        <v>177</v>
      </c>
      <c r="F396" s="2">
        <v>18.100000000000001</v>
      </c>
    </row>
    <row r="397" spans="2:6" x14ac:dyDescent="0.25">
      <c r="C397" s="9">
        <v>7</v>
      </c>
      <c r="D397" s="10" t="s">
        <v>285</v>
      </c>
      <c r="E397" s="7">
        <v>21</v>
      </c>
      <c r="F397" s="2">
        <v>2.1</v>
      </c>
    </row>
    <row r="398" spans="2:6" x14ac:dyDescent="0.25">
      <c r="C398" s="9">
        <v>8</v>
      </c>
      <c r="D398" s="10" t="s">
        <v>286</v>
      </c>
      <c r="E398" s="7">
        <v>2</v>
      </c>
      <c r="F398" s="2">
        <v>0.2</v>
      </c>
    </row>
    <row r="399" spans="2:6" x14ac:dyDescent="0.25">
      <c r="C399" s="9">
        <v>9</v>
      </c>
      <c r="D399" s="10" t="s">
        <v>287</v>
      </c>
      <c r="E399" s="7">
        <v>1</v>
      </c>
      <c r="F399" s="2">
        <v>0.1</v>
      </c>
    </row>
    <row r="400" spans="2:6" x14ac:dyDescent="0.25">
      <c r="C400" s="9">
        <v>10</v>
      </c>
      <c r="D400" s="10" t="s">
        <v>288</v>
      </c>
      <c r="E400" s="7">
        <v>1</v>
      </c>
      <c r="F400" s="2">
        <v>0.1</v>
      </c>
    </row>
    <row r="401" spans="3:6" x14ac:dyDescent="0.25">
      <c r="C401" s="9">
        <v>11</v>
      </c>
      <c r="D401" s="10" t="s">
        <v>289</v>
      </c>
      <c r="E401" s="7">
        <v>1</v>
      </c>
      <c r="F401" s="2">
        <v>0.1</v>
      </c>
    </row>
    <row r="402" spans="3:6" x14ac:dyDescent="0.25">
      <c r="C402" s="9">
        <v>12</v>
      </c>
      <c r="D402" s="10" t="s">
        <v>290</v>
      </c>
      <c r="E402" s="7">
        <v>3</v>
      </c>
      <c r="F402" s="2">
        <v>0.3</v>
      </c>
    </row>
    <row r="403" spans="3:6" x14ac:dyDescent="0.25">
      <c r="C403" s="9">
        <v>13</v>
      </c>
      <c r="D403" s="10" t="s">
        <v>291</v>
      </c>
      <c r="E403" s="7">
        <v>2</v>
      </c>
      <c r="F403" s="2">
        <v>0.2</v>
      </c>
    </row>
    <row r="404" spans="3:6" x14ac:dyDescent="0.25">
      <c r="C404" s="9">
        <v>14</v>
      </c>
      <c r="D404" s="10" t="s">
        <v>292</v>
      </c>
      <c r="E404" s="7">
        <v>1</v>
      </c>
      <c r="F404" s="2">
        <v>0.1</v>
      </c>
    </row>
    <row r="405" spans="3:6" x14ac:dyDescent="0.25">
      <c r="C405" s="9">
        <v>15</v>
      </c>
      <c r="D405" s="10" t="s">
        <v>293</v>
      </c>
      <c r="E405" s="7">
        <v>1</v>
      </c>
      <c r="F405" s="2">
        <v>0.1</v>
      </c>
    </row>
    <row r="406" spans="3:6" x14ac:dyDescent="0.25">
      <c r="C406" s="9">
        <v>16</v>
      </c>
      <c r="D406" s="10" t="s">
        <v>294</v>
      </c>
      <c r="E406" s="7">
        <v>4</v>
      </c>
      <c r="F406" s="2">
        <v>0.4</v>
      </c>
    </row>
    <row r="407" spans="3:6" x14ac:dyDescent="0.25">
      <c r="C407" s="9">
        <v>17</v>
      </c>
      <c r="D407" s="10" t="s">
        <v>295</v>
      </c>
      <c r="E407" s="7">
        <v>2</v>
      </c>
      <c r="F407" s="2">
        <v>0.2</v>
      </c>
    </row>
    <row r="408" spans="3:6" x14ac:dyDescent="0.25">
      <c r="C408" s="9">
        <v>18</v>
      </c>
      <c r="D408" s="10" t="s">
        <v>296</v>
      </c>
      <c r="E408" s="7">
        <v>4</v>
      </c>
      <c r="F408" s="2">
        <v>0.4</v>
      </c>
    </row>
    <row r="409" spans="3:6" x14ac:dyDescent="0.25">
      <c r="C409" s="9">
        <v>19</v>
      </c>
      <c r="D409" s="10" t="s">
        <v>297</v>
      </c>
      <c r="E409" s="7">
        <v>2</v>
      </c>
      <c r="F409" s="2">
        <v>0.2</v>
      </c>
    </row>
    <row r="410" spans="3:6" x14ac:dyDescent="0.25">
      <c r="C410" s="9">
        <v>20</v>
      </c>
      <c r="D410" s="10" t="s">
        <v>298</v>
      </c>
      <c r="E410" s="7">
        <v>1</v>
      </c>
      <c r="F410" s="2">
        <v>0.1</v>
      </c>
    </row>
    <row r="411" spans="3:6" x14ac:dyDescent="0.25">
      <c r="C411" s="9">
        <v>21</v>
      </c>
      <c r="D411" s="10" t="s">
        <v>299</v>
      </c>
      <c r="E411" s="7">
        <v>2</v>
      </c>
      <c r="F411" s="2">
        <v>0.2</v>
      </c>
    </row>
    <row r="412" spans="3:6" x14ac:dyDescent="0.25">
      <c r="C412" s="9">
        <v>22</v>
      </c>
      <c r="D412" s="10" t="s">
        <v>200</v>
      </c>
      <c r="E412" s="7">
        <v>4</v>
      </c>
      <c r="F412" s="2">
        <v>0.4</v>
      </c>
    </row>
    <row r="413" spans="3:6" x14ac:dyDescent="0.25">
      <c r="C413" s="9">
        <v>23</v>
      </c>
      <c r="D413" s="10" t="s">
        <v>300</v>
      </c>
      <c r="E413" s="7">
        <v>17</v>
      </c>
      <c r="F413" s="2">
        <v>1.7</v>
      </c>
    </row>
    <row r="414" spans="3:6" x14ac:dyDescent="0.25">
      <c r="C414" s="9">
        <v>24</v>
      </c>
      <c r="D414" s="10" t="s">
        <v>301</v>
      </c>
      <c r="E414" s="7">
        <v>2</v>
      </c>
      <c r="F414" s="2">
        <v>0.2</v>
      </c>
    </row>
    <row r="415" spans="3:6" x14ac:dyDescent="0.25">
      <c r="C415" s="9">
        <v>25</v>
      </c>
      <c r="D415" s="10" t="s">
        <v>302</v>
      </c>
      <c r="E415" s="7">
        <v>1</v>
      </c>
      <c r="F415" s="2">
        <v>0.1</v>
      </c>
    </row>
    <row r="416" spans="3:6" x14ac:dyDescent="0.25">
      <c r="C416" s="9">
        <v>26</v>
      </c>
      <c r="D416" s="10" t="s">
        <v>303</v>
      </c>
      <c r="E416" s="7">
        <v>1</v>
      </c>
      <c r="F416" s="2">
        <v>0.1</v>
      </c>
    </row>
    <row r="417" spans="3:6" x14ac:dyDescent="0.25">
      <c r="C417" s="9">
        <v>27</v>
      </c>
      <c r="D417" s="10" t="s">
        <v>304</v>
      </c>
      <c r="E417" s="7">
        <v>2</v>
      </c>
      <c r="F417" s="2">
        <v>0.2</v>
      </c>
    </row>
    <row r="418" spans="3:6" x14ac:dyDescent="0.25">
      <c r="C418" s="9">
        <v>28</v>
      </c>
      <c r="D418" s="10" t="s">
        <v>305</v>
      </c>
      <c r="E418" s="7">
        <v>1</v>
      </c>
      <c r="F418" s="2">
        <v>0.1</v>
      </c>
    </row>
    <row r="419" spans="3:6" x14ac:dyDescent="0.25">
      <c r="C419" s="9">
        <v>29</v>
      </c>
      <c r="D419" s="10" t="s">
        <v>306</v>
      </c>
      <c r="E419" s="7">
        <v>2</v>
      </c>
      <c r="F419" s="2">
        <v>0.2</v>
      </c>
    </row>
    <row r="420" spans="3:6" x14ac:dyDescent="0.25">
      <c r="C420" s="9">
        <v>30</v>
      </c>
      <c r="D420" s="10" t="s">
        <v>307</v>
      </c>
      <c r="E420" s="7">
        <v>2</v>
      </c>
      <c r="F420" s="2">
        <v>0.2</v>
      </c>
    </row>
    <row r="421" spans="3:6" x14ac:dyDescent="0.25">
      <c r="C421" s="9">
        <v>31</v>
      </c>
      <c r="D421" s="10" t="s">
        <v>308</v>
      </c>
      <c r="E421" s="7">
        <v>1</v>
      </c>
      <c r="F421" s="2">
        <v>0.1</v>
      </c>
    </row>
    <row r="422" spans="3:6" x14ac:dyDescent="0.25">
      <c r="C422" s="9">
        <v>32</v>
      </c>
      <c r="D422" s="10" t="s">
        <v>102</v>
      </c>
      <c r="E422" s="7">
        <v>32</v>
      </c>
      <c r="F422" s="2">
        <v>3.3</v>
      </c>
    </row>
    <row r="423" spans="3:6" x14ac:dyDescent="0.25">
      <c r="C423" s="9">
        <v>33</v>
      </c>
      <c r="D423" s="10" t="s">
        <v>98</v>
      </c>
      <c r="E423" s="7">
        <v>127</v>
      </c>
      <c r="F423" s="2">
        <v>13</v>
      </c>
    </row>
    <row r="424" spans="3:6" x14ac:dyDescent="0.25">
      <c r="C424" s="9">
        <v>34</v>
      </c>
      <c r="D424" s="10" t="s">
        <v>105</v>
      </c>
      <c r="E424" s="7">
        <v>47</v>
      </c>
      <c r="F424" s="2">
        <v>4.8</v>
      </c>
    </row>
    <row r="425" spans="3:6" x14ac:dyDescent="0.25">
      <c r="C425" s="9">
        <v>35</v>
      </c>
      <c r="D425" s="10" t="s">
        <v>309</v>
      </c>
      <c r="E425" s="7">
        <v>28</v>
      </c>
      <c r="F425" s="2">
        <v>2.9</v>
      </c>
    </row>
    <row r="426" spans="3:6" x14ac:dyDescent="0.25">
      <c r="C426" s="9">
        <v>36</v>
      </c>
      <c r="D426" s="10" t="s">
        <v>107</v>
      </c>
      <c r="E426" s="7">
        <v>15</v>
      </c>
      <c r="F426" s="2">
        <v>1.5</v>
      </c>
    </row>
    <row r="427" spans="3:6" x14ac:dyDescent="0.25">
      <c r="C427" s="9">
        <v>37</v>
      </c>
      <c r="D427" s="10" t="s">
        <v>114</v>
      </c>
      <c r="E427" s="7">
        <v>4</v>
      </c>
      <c r="F427" s="2">
        <v>0.4</v>
      </c>
    </row>
    <row r="428" spans="3:6" x14ac:dyDescent="0.25">
      <c r="C428" s="9">
        <v>38</v>
      </c>
      <c r="D428" s="10" t="s">
        <v>310</v>
      </c>
      <c r="E428" s="7">
        <v>23</v>
      </c>
      <c r="F428" s="2">
        <v>2.2999999999999998</v>
      </c>
    </row>
    <row r="429" spans="3:6" x14ac:dyDescent="0.25">
      <c r="C429" s="9">
        <v>39</v>
      </c>
      <c r="D429" s="10" t="s">
        <v>101</v>
      </c>
      <c r="E429" s="7">
        <v>2</v>
      </c>
      <c r="F429" s="2">
        <v>0.2</v>
      </c>
    </row>
    <row r="430" spans="3:6" x14ac:dyDescent="0.25">
      <c r="C430" s="9">
        <v>40</v>
      </c>
      <c r="D430" s="10" t="s">
        <v>311</v>
      </c>
      <c r="E430" s="7">
        <v>1</v>
      </c>
      <c r="F430" s="2">
        <v>0.1</v>
      </c>
    </row>
    <row r="431" spans="3:6" x14ac:dyDescent="0.25">
      <c r="C431" s="9">
        <v>41</v>
      </c>
      <c r="D431" s="10" t="s">
        <v>103</v>
      </c>
      <c r="E431" s="7">
        <v>9</v>
      </c>
      <c r="F431" s="2">
        <v>0.9</v>
      </c>
    </row>
    <row r="432" spans="3:6" x14ac:dyDescent="0.25">
      <c r="C432" s="9">
        <v>42</v>
      </c>
      <c r="D432" s="10" t="s">
        <v>112</v>
      </c>
      <c r="E432" s="7">
        <v>1</v>
      </c>
      <c r="F432" s="2">
        <v>0.1</v>
      </c>
    </row>
    <row r="433" spans="3:6" x14ac:dyDescent="0.25">
      <c r="C433" s="9">
        <v>43</v>
      </c>
      <c r="D433" s="10" t="s">
        <v>118</v>
      </c>
      <c r="E433" s="7">
        <v>3</v>
      </c>
      <c r="F433" s="2">
        <v>0.3</v>
      </c>
    </row>
    <row r="434" spans="3:6" x14ac:dyDescent="0.25">
      <c r="C434" s="9">
        <v>44</v>
      </c>
      <c r="D434" s="10" t="s">
        <v>109</v>
      </c>
      <c r="E434" s="7">
        <v>3</v>
      </c>
      <c r="F434" s="2">
        <v>0.3</v>
      </c>
    </row>
    <row r="435" spans="3:6" x14ac:dyDescent="0.25">
      <c r="C435" s="9">
        <v>45</v>
      </c>
      <c r="D435" s="10" t="s">
        <v>99</v>
      </c>
      <c r="E435" s="7">
        <v>5</v>
      </c>
      <c r="F435" s="2">
        <v>0.5</v>
      </c>
    </row>
    <row r="436" spans="3:6" x14ac:dyDescent="0.25">
      <c r="C436" s="9">
        <v>46</v>
      </c>
      <c r="D436" s="10" t="s">
        <v>111</v>
      </c>
      <c r="E436" s="7">
        <v>5</v>
      </c>
      <c r="F436" s="2">
        <v>0.5</v>
      </c>
    </row>
    <row r="437" spans="3:6" x14ac:dyDescent="0.25">
      <c r="C437" s="9">
        <v>47</v>
      </c>
      <c r="D437" s="10" t="s">
        <v>137</v>
      </c>
      <c r="E437" s="7">
        <v>320</v>
      </c>
      <c r="F437" s="2">
        <v>32.700000000000003</v>
      </c>
    </row>
    <row r="438" spans="3:6" x14ac:dyDescent="0.25">
      <c r="C438" s="9">
        <v>48</v>
      </c>
      <c r="D438" s="10" t="s">
        <v>128</v>
      </c>
      <c r="E438" s="7">
        <v>23</v>
      </c>
      <c r="F438" s="2">
        <v>2.2999999999999998</v>
      </c>
    </row>
    <row r="439" spans="3:6" x14ac:dyDescent="0.25">
      <c r="C439" s="9">
        <v>49</v>
      </c>
      <c r="D439" s="10" t="s">
        <v>140</v>
      </c>
      <c r="E439" s="7">
        <v>19</v>
      </c>
      <c r="F439" s="2">
        <v>1.9</v>
      </c>
    </row>
    <row r="440" spans="3:6" x14ac:dyDescent="0.25">
      <c r="C440" s="9">
        <v>50</v>
      </c>
      <c r="D440" s="10" t="s">
        <v>138</v>
      </c>
      <c r="E440" s="7">
        <v>39</v>
      </c>
      <c r="F440" s="2">
        <v>4</v>
      </c>
    </row>
    <row r="441" spans="3:6" x14ac:dyDescent="0.25">
      <c r="C441" s="9">
        <v>51</v>
      </c>
      <c r="D441" s="10" t="s">
        <v>312</v>
      </c>
      <c r="E441" s="7">
        <v>117</v>
      </c>
      <c r="F441" s="2">
        <v>11.9</v>
      </c>
    </row>
    <row r="442" spans="3:6" x14ac:dyDescent="0.25">
      <c r="C442" s="9">
        <v>52</v>
      </c>
      <c r="D442" s="10" t="s">
        <v>313</v>
      </c>
      <c r="E442" s="7">
        <v>75</v>
      </c>
      <c r="F442" s="2">
        <v>7.7</v>
      </c>
    </row>
    <row r="443" spans="3:6" x14ac:dyDescent="0.25">
      <c r="C443" s="9">
        <v>53</v>
      </c>
      <c r="D443" s="10" t="s">
        <v>135</v>
      </c>
      <c r="E443" s="7">
        <v>15</v>
      </c>
      <c r="F443" s="2">
        <v>1.5</v>
      </c>
    </row>
    <row r="444" spans="3:6" x14ac:dyDescent="0.25">
      <c r="C444" s="9">
        <v>54</v>
      </c>
      <c r="D444" s="10" t="s">
        <v>144</v>
      </c>
      <c r="E444" s="7">
        <v>1</v>
      </c>
      <c r="F444" s="2">
        <v>0.1</v>
      </c>
    </row>
    <row r="445" spans="3:6" x14ac:dyDescent="0.25">
      <c r="C445" s="9">
        <v>55</v>
      </c>
      <c r="D445" s="10" t="s">
        <v>132</v>
      </c>
      <c r="E445" s="7">
        <v>1</v>
      </c>
      <c r="F445" s="2">
        <v>0.1</v>
      </c>
    </row>
    <row r="446" spans="3:6" x14ac:dyDescent="0.25">
      <c r="C446" s="9">
        <v>56</v>
      </c>
      <c r="D446" s="10" t="s">
        <v>314</v>
      </c>
      <c r="E446" s="7">
        <v>1</v>
      </c>
      <c r="F446" s="2">
        <v>0.1</v>
      </c>
    </row>
    <row r="447" spans="3:6" x14ac:dyDescent="0.25">
      <c r="C447" s="9">
        <v>57</v>
      </c>
      <c r="D447" s="10" t="s">
        <v>141</v>
      </c>
      <c r="E447" s="7">
        <v>5</v>
      </c>
      <c r="F447" s="2">
        <v>0.5</v>
      </c>
    </row>
    <row r="448" spans="3:6" x14ac:dyDescent="0.25">
      <c r="C448" s="9">
        <v>58</v>
      </c>
      <c r="D448" s="10" t="s">
        <v>194</v>
      </c>
      <c r="E448" s="7">
        <v>3</v>
      </c>
      <c r="F448" s="2">
        <v>0.3</v>
      </c>
    </row>
    <row r="449" spans="3:6" x14ac:dyDescent="0.25">
      <c r="C449" s="9">
        <v>59</v>
      </c>
      <c r="D449" s="10" t="s">
        <v>195</v>
      </c>
      <c r="E449" s="7">
        <v>1</v>
      </c>
      <c r="F449" s="2">
        <v>0.1</v>
      </c>
    </row>
    <row r="450" spans="3:6" x14ac:dyDescent="0.25">
      <c r="C450" s="9">
        <v>60</v>
      </c>
      <c r="D450" s="10" t="s">
        <v>126</v>
      </c>
      <c r="E450" s="7">
        <v>4</v>
      </c>
      <c r="F450" s="2">
        <v>0.4</v>
      </c>
    </row>
    <row r="451" spans="3:6" x14ac:dyDescent="0.25">
      <c r="C451" s="9">
        <v>61</v>
      </c>
      <c r="D451" s="10" t="s">
        <v>158</v>
      </c>
      <c r="E451" s="7">
        <v>1</v>
      </c>
      <c r="F451" s="2">
        <v>0.1</v>
      </c>
    </row>
    <row r="452" spans="3:6" x14ac:dyDescent="0.25">
      <c r="C452" s="9">
        <v>62</v>
      </c>
      <c r="D452" s="10" t="s">
        <v>315</v>
      </c>
      <c r="E452" s="7">
        <v>4</v>
      </c>
      <c r="F452" s="2">
        <v>0.4</v>
      </c>
    </row>
    <row r="453" spans="3:6" x14ac:dyDescent="0.25">
      <c r="C453" s="9">
        <v>63</v>
      </c>
      <c r="D453" s="10" t="s">
        <v>142</v>
      </c>
      <c r="E453" s="7">
        <v>1</v>
      </c>
      <c r="F453" s="2">
        <v>0.1</v>
      </c>
    </row>
    <row r="454" spans="3:6" x14ac:dyDescent="0.25">
      <c r="C454" s="9">
        <v>64</v>
      </c>
      <c r="D454" s="10" t="s">
        <v>316</v>
      </c>
      <c r="E454" s="7">
        <v>2</v>
      </c>
      <c r="F454" s="2">
        <v>0.2</v>
      </c>
    </row>
    <row r="455" spans="3:6" x14ac:dyDescent="0.25">
      <c r="C455" s="9">
        <v>65</v>
      </c>
      <c r="D455" s="10" t="s">
        <v>317</v>
      </c>
      <c r="E455" s="7">
        <v>7</v>
      </c>
      <c r="F455" s="2">
        <v>0.7</v>
      </c>
    </row>
    <row r="456" spans="3:6" x14ac:dyDescent="0.25">
      <c r="C456" s="9">
        <v>66</v>
      </c>
      <c r="D456" s="10" t="s">
        <v>205</v>
      </c>
      <c r="E456" s="7">
        <v>1</v>
      </c>
      <c r="F456" s="2">
        <v>0.1</v>
      </c>
    </row>
    <row r="457" spans="3:6" x14ac:dyDescent="0.25">
      <c r="C457" s="9">
        <v>67</v>
      </c>
      <c r="D457" s="10" t="s">
        <v>127</v>
      </c>
      <c r="E457" s="7">
        <v>6</v>
      </c>
      <c r="F457" s="2">
        <v>0.6</v>
      </c>
    </row>
    <row r="458" spans="3:6" x14ac:dyDescent="0.25">
      <c r="C458" s="9">
        <v>68</v>
      </c>
      <c r="D458" s="10" t="s">
        <v>212</v>
      </c>
      <c r="E458" s="7">
        <v>2</v>
      </c>
      <c r="F458" s="2">
        <v>0.2</v>
      </c>
    </row>
    <row r="459" spans="3:6" x14ac:dyDescent="0.25">
      <c r="C459" s="9">
        <v>69</v>
      </c>
      <c r="D459" s="10" t="s">
        <v>215</v>
      </c>
      <c r="E459" s="7">
        <v>1</v>
      </c>
      <c r="F459" s="2">
        <v>0.1</v>
      </c>
    </row>
    <row r="460" spans="3:6" x14ac:dyDescent="0.25">
      <c r="C460" s="9">
        <v>70</v>
      </c>
      <c r="D460" s="10" t="s">
        <v>216</v>
      </c>
      <c r="E460" s="7">
        <v>1</v>
      </c>
      <c r="F460" s="2">
        <v>0.1</v>
      </c>
    </row>
    <row r="461" spans="3:6" x14ac:dyDescent="0.25">
      <c r="C461" s="9">
        <v>71</v>
      </c>
      <c r="D461" s="10" t="s">
        <v>318</v>
      </c>
      <c r="E461" s="7">
        <v>3</v>
      </c>
      <c r="F461" s="2">
        <v>0.3</v>
      </c>
    </row>
    <row r="462" spans="3:6" x14ac:dyDescent="0.25">
      <c r="C462" s="9">
        <v>72</v>
      </c>
      <c r="D462" s="10" t="s">
        <v>319</v>
      </c>
      <c r="E462" s="7">
        <v>3</v>
      </c>
      <c r="F462" s="2">
        <v>0.3</v>
      </c>
    </row>
    <row r="463" spans="3:6" x14ac:dyDescent="0.25">
      <c r="C463" s="9">
        <v>73</v>
      </c>
      <c r="D463" s="10" t="s">
        <v>320</v>
      </c>
      <c r="E463" s="7">
        <v>1</v>
      </c>
      <c r="F463" s="2">
        <v>0.1</v>
      </c>
    </row>
    <row r="464" spans="3:6" x14ac:dyDescent="0.25">
      <c r="C464" s="9">
        <v>74</v>
      </c>
      <c r="D464" s="10" t="s">
        <v>224</v>
      </c>
      <c r="E464" s="7">
        <v>2</v>
      </c>
      <c r="F464" s="2">
        <v>0.2</v>
      </c>
    </row>
    <row r="465" spans="2:6" x14ac:dyDescent="0.25">
      <c r="C465" s="9">
        <v>75</v>
      </c>
      <c r="D465" s="10" t="s">
        <v>230</v>
      </c>
      <c r="E465" s="7">
        <v>1</v>
      </c>
      <c r="F465" s="2">
        <v>0.1</v>
      </c>
    </row>
    <row r="466" spans="2:6" x14ac:dyDescent="0.25">
      <c r="C466" s="9">
        <v>76</v>
      </c>
      <c r="D466" s="10" t="s">
        <v>65</v>
      </c>
      <c r="E466" s="7">
        <v>14</v>
      </c>
      <c r="F466" s="2">
        <v>1.4</v>
      </c>
    </row>
    <row r="467" spans="2:6" x14ac:dyDescent="0.25">
      <c r="C467" s="9">
        <v>77</v>
      </c>
      <c r="D467" s="10" t="s">
        <v>321</v>
      </c>
      <c r="E467" s="7">
        <v>0</v>
      </c>
      <c r="F467" s="25" t="s">
        <v>67</v>
      </c>
    </row>
    <row r="468" spans="2:6" x14ac:dyDescent="0.25">
      <c r="C468" s="9">
        <v>78</v>
      </c>
      <c r="D468" s="10" t="s">
        <v>233</v>
      </c>
      <c r="E468" s="7">
        <v>0</v>
      </c>
      <c r="F468" s="25" t="s">
        <v>67</v>
      </c>
    </row>
    <row r="469" spans="2:6" x14ac:dyDescent="0.25">
      <c r="C469" s="9"/>
      <c r="D469" s="10" t="s">
        <v>234</v>
      </c>
      <c r="E469" s="7">
        <v>1869</v>
      </c>
      <c r="F469" s="2">
        <v>190.7</v>
      </c>
    </row>
    <row r="470" spans="2:6" x14ac:dyDescent="0.25">
      <c r="C470" s="9"/>
      <c r="D470" s="10" t="s">
        <v>322</v>
      </c>
      <c r="E470" s="7">
        <v>624</v>
      </c>
      <c r="F470" s="2">
        <v>63.7</v>
      </c>
    </row>
    <row r="471" spans="2:6" x14ac:dyDescent="0.25">
      <c r="C471" s="9"/>
      <c r="D471" s="10" t="s">
        <v>323</v>
      </c>
      <c r="E471" s="7">
        <v>289</v>
      </c>
      <c r="F471" s="2">
        <v>29.5</v>
      </c>
    </row>
    <row r="472" spans="2:6" x14ac:dyDescent="0.25">
      <c r="C472" s="13"/>
      <c r="D472" s="11" t="s">
        <v>324</v>
      </c>
      <c r="E472" s="19">
        <v>550</v>
      </c>
      <c r="F472" s="20">
        <v>56.1</v>
      </c>
    </row>
    <row r="473" spans="2:6" x14ac:dyDescent="0.25">
      <c r="C473" s="18"/>
      <c r="D473" s="16" t="s">
        <v>19</v>
      </c>
      <c r="E473" s="17"/>
      <c r="F473" s="15"/>
    </row>
    <row r="475" spans="2:6" x14ac:dyDescent="0.25">
      <c r="B475" s="14" t="str">
        <f xml:space="preserve"> HYPERLINK("#'目次'!B23", "[18]")</f>
        <v>[18]</v>
      </c>
      <c r="C475" s="1" t="s">
        <v>326</v>
      </c>
    </row>
    <row r="476" spans="2:6" x14ac:dyDescent="0.25">
      <c r="B476" s="1"/>
      <c r="C476" s="1"/>
    </row>
    <row r="477" spans="2:6" x14ac:dyDescent="0.25">
      <c r="B477" s="1"/>
      <c r="C477" s="1"/>
    </row>
    <row r="478" spans="2:6" x14ac:dyDescent="0.25">
      <c r="E478" s="12" t="s">
        <v>2</v>
      </c>
      <c r="F478" s="4" t="s">
        <v>3</v>
      </c>
    </row>
    <row r="479" spans="2:6" x14ac:dyDescent="0.25">
      <c r="C479" s="5"/>
      <c r="D479" s="6" t="s">
        <v>10</v>
      </c>
      <c r="E479" s="8">
        <v>1350</v>
      </c>
      <c r="F479" s="3">
        <v>100</v>
      </c>
    </row>
    <row r="480" spans="2:6" x14ac:dyDescent="0.25">
      <c r="C480" s="9">
        <v>1</v>
      </c>
      <c r="D480" s="10" t="s">
        <v>327</v>
      </c>
      <c r="E480" s="7">
        <v>165</v>
      </c>
      <c r="F480" s="2">
        <v>12.2</v>
      </c>
    </row>
    <row r="481" spans="2:6" x14ac:dyDescent="0.25">
      <c r="C481" s="9">
        <v>2</v>
      </c>
      <c r="D481" s="10" t="s">
        <v>328</v>
      </c>
      <c r="E481" s="7">
        <v>216</v>
      </c>
      <c r="F481" s="2">
        <v>16</v>
      </c>
    </row>
    <row r="482" spans="2:6" x14ac:dyDescent="0.25">
      <c r="C482" s="9">
        <v>3</v>
      </c>
      <c r="D482" s="10" t="s">
        <v>329</v>
      </c>
      <c r="E482" s="7">
        <v>198</v>
      </c>
      <c r="F482" s="2">
        <v>14.7</v>
      </c>
    </row>
    <row r="483" spans="2:6" x14ac:dyDescent="0.25">
      <c r="C483" s="9">
        <v>4</v>
      </c>
      <c r="D483" s="10" t="s">
        <v>330</v>
      </c>
      <c r="E483" s="7">
        <v>125</v>
      </c>
      <c r="F483" s="2">
        <v>9.3000000000000007</v>
      </c>
    </row>
    <row r="484" spans="2:6" x14ac:dyDescent="0.25">
      <c r="C484" s="9">
        <v>5</v>
      </c>
      <c r="D484" s="10" t="s">
        <v>331</v>
      </c>
      <c r="E484" s="7">
        <v>206</v>
      </c>
      <c r="F484" s="2">
        <v>15.3</v>
      </c>
    </row>
    <row r="485" spans="2:6" x14ac:dyDescent="0.25">
      <c r="C485" s="9">
        <v>6</v>
      </c>
      <c r="D485" s="10" t="s">
        <v>332</v>
      </c>
      <c r="E485" s="7">
        <v>96</v>
      </c>
      <c r="F485" s="2">
        <v>7.1</v>
      </c>
    </row>
    <row r="486" spans="2:6" x14ac:dyDescent="0.25">
      <c r="C486" s="9">
        <v>7</v>
      </c>
      <c r="D486" s="10" t="s">
        <v>333</v>
      </c>
      <c r="E486" s="7">
        <v>132</v>
      </c>
      <c r="F486" s="2">
        <v>9.8000000000000007</v>
      </c>
    </row>
    <row r="487" spans="2:6" x14ac:dyDescent="0.25">
      <c r="C487" s="9">
        <v>8</v>
      </c>
      <c r="D487" s="10" t="s">
        <v>334</v>
      </c>
      <c r="E487" s="7">
        <v>208</v>
      </c>
      <c r="F487" s="2">
        <v>15.4</v>
      </c>
    </row>
    <row r="488" spans="2:6" x14ac:dyDescent="0.25">
      <c r="C488" s="9">
        <v>9</v>
      </c>
      <c r="D488" s="10" t="s">
        <v>233</v>
      </c>
      <c r="E488" s="7">
        <v>4</v>
      </c>
      <c r="F488" s="2">
        <v>0.3</v>
      </c>
    </row>
    <row r="489" spans="2:6" x14ac:dyDescent="0.25">
      <c r="C489" s="9"/>
      <c r="D489" s="10" t="s">
        <v>335</v>
      </c>
      <c r="E489" s="21" t="s">
        <v>67</v>
      </c>
      <c r="F489" s="23">
        <v>3.7</v>
      </c>
    </row>
    <row r="490" spans="2:6" x14ac:dyDescent="0.25">
      <c r="C490" s="13"/>
      <c r="D490" s="11" t="s">
        <v>247</v>
      </c>
      <c r="E490" s="22" t="s">
        <v>67</v>
      </c>
      <c r="F490" s="24">
        <v>1.9</v>
      </c>
    </row>
    <row r="491" spans="2:6" x14ac:dyDescent="0.25">
      <c r="C491" s="18"/>
      <c r="D491" s="16" t="s">
        <v>19</v>
      </c>
      <c r="E491" s="17"/>
      <c r="F491" s="15"/>
    </row>
    <row r="493" spans="2:6" x14ac:dyDescent="0.25">
      <c r="B493" s="14" t="str">
        <f xml:space="preserve"> HYPERLINK("#'目次'!B24", "[19]")</f>
        <v>[19]</v>
      </c>
      <c r="C493" s="1" t="s">
        <v>337</v>
      </c>
    </row>
    <row r="494" spans="2:6" x14ac:dyDescent="0.25">
      <c r="B494" s="1"/>
      <c r="C494" s="1"/>
    </row>
    <row r="495" spans="2:6" x14ac:dyDescent="0.25">
      <c r="B495" s="1"/>
      <c r="C495" s="1"/>
    </row>
    <row r="496" spans="2:6" x14ac:dyDescent="0.25">
      <c r="E496" s="12" t="s">
        <v>2</v>
      </c>
      <c r="F496" s="4" t="s">
        <v>3</v>
      </c>
    </row>
    <row r="497" spans="2:6" x14ac:dyDescent="0.25">
      <c r="C497" s="5"/>
      <c r="D497" s="6" t="s">
        <v>10</v>
      </c>
      <c r="E497" s="8">
        <v>1350</v>
      </c>
      <c r="F497" s="3">
        <v>100</v>
      </c>
    </row>
    <row r="498" spans="2:6" x14ac:dyDescent="0.25">
      <c r="C498" s="9">
        <v>1</v>
      </c>
      <c r="D498" s="10" t="s">
        <v>338</v>
      </c>
      <c r="E498" s="7">
        <v>1258</v>
      </c>
      <c r="F498" s="2">
        <v>93.2</v>
      </c>
    </row>
    <row r="499" spans="2:6" x14ac:dyDescent="0.25">
      <c r="C499" s="9">
        <v>2</v>
      </c>
      <c r="D499" s="10" t="s">
        <v>339</v>
      </c>
      <c r="E499" s="7">
        <v>37</v>
      </c>
      <c r="F499" s="2">
        <v>2.7</v>
      </c>
    </row>
    <row r="500" spans="2:6" x14ac:dyDescent="0.25">
      <c r="C500" s="9">
        <v>3</v>
      </c>
      <c r="D500" s="10" t="s">
        <v>340</v>
      </c>
      <c r="E500" s="7">
        <v>15</v>
      </c>
      <c r="F500" s="2">
        <v>1.1000000000000001</v>
      </c>
    </row>
    <row r="501" spans="2:6" x14ac:dyDescent="0.25">
      <c r="C501" s="9">
        <v>4</v>
      </c>
      <c r="D501" s="10" t="s">
        <v>341</v>
      </c>
      <c r="E501" s="7">
        <v>30</v>
      </c>
      <c r="F501" s="2">
        <v>2.2000000000000002</v>
      </c>
    </row>
    <row r="502" spans="2:6" x14ac:dyDescent="0.25">
      <c r="C502" s="9">
        <v>5</v>
      </c>
      <c r="D502" s="10" t="s">
        <v>233</v>
      </c>
      <c r="E502" s="7">
        <v>10</v>
      </c>
      <c r="F502" s="2">
        <v>0.7</v>
      </c>
    </row>
    <row r="503" spans="2:6" x14ac:dyDescent="0.25">
      <c r="C503" s="9"/>
      <c r="D503" s="10" t="s">
        <v>342</v>
      </c>
      <c r="E503" s="7">
        <v>1310</v>
      </c>
      <c r="F503" s="2">
        <v>97</v>
      </c>
    </row>
    <row r="504" spans="2:6" x14ac:dyDescent="0.25">
      <c r="C504" s="13"/>
      <c r="D504" s="11" t="s">
        <v>343</v>
      </c>
      <c r="E504" s="19">
        <v>82</v>
      </c>
      <c r="F504" s="20">
        <v>6.1</v>
      </c>
    </row>
    <row r="505" spans="2:6" x14ac:dyDescent="0.25">
      <c r="C505" s="18"/>
      <c r="D505" s="16" t="s">
        <v>19</v>
      </c>
      <c r="E505" s="17"/>
      <c r="F505" s="15"/>
    </row>
    <row r="507" spans="2:6" x14ac:dyDescent="0.25">
      <c r="B507" s="14" t="str">
        <f xml:space="preserve"> HYPERLINK("#'目次'!B25", "[20]")</f>
        <v>[20]</v>
      </c>
      <c r="C507" s="1" t="s">
        <v>345</v>
      </c>
    </row>
    <row r="508" spans="2:6" x14ac:dyDescent="0.25">
      <c r="B508" s="1" t="s">
        <v>7</v>
      </c>
      <c r="C508" s="1" t="s">
        <v>346</v>
      </c>
    </row>
    <row r="509" spans="2:6" x14ac:dyDescent="0.25">
      <c r="B509" s="1"/>
      <c r="C509" s="1"/>
    </row>
    <row r="510" spans="2:6" x14ac:dyDescent="0.25">
      <c r="E510" s="12" t="s">
        <v>2</v>
      </c>
      <c r="F510" s="4" t="s">
        <v>3</v>
      </c>
    </row>
    <row r="511" spans="2:6" x14ac:dyDescent="0.25">
      <c r="C511" s="5"/>
      <c r="D511" s="6" t="s">
        <v>10</v>
      </c>
      <c r="E511" s="8">
        <v>1310</v>
      </c>
      <c r="F511" s="3">
        <v>100</v>
      </c>
    </row>
    <row r="512" spans="2:6" x14ac:dyDescent="0.25">
      <c r="C512" s="9">
        <v>1</v>
      </c>
      <c r="D512" s="10" t="s">
        <v>347</v>
      </c>
      <c r="E512" s="7">
        <v>451</v>
      </c>
      <c r="F512" s="2">
        <v>34.4</v>
      </c>
    </row>
    <row r="513" spans="2:6" x14ac:dyDescent="0.25">
      <c r="C513" s="9">
        <v>2</v>
      </c>
      <c r="D513" s="10" t="s">
        <v>348</v>
      </c>
      <c r="E513" s="7">
        <v>597</v>
      </c>
      <c r="F513" s="2">
        <v>45.6</v>
      </c>
    </row>
    <row r="514" spans="2:6" x14ac:dyDescent="0.25">
      <c r="C514" s="9">
        <v>3</v>
      </c>
      <c r="D514" s="10" t="s">
        <v>349</v>
      </c>
      <c r="E514" s="7">
        <v>239</v>
      </c>
      <c r="F514" s="2">
        <v>18.2</v>
      </c>
    </row>
    <row r="515" spans="2:6" x14ac:dyDescent="0.25">
      <c r="C515" s="9">
        <v>4</v>
      </c>
      <c r="D515" s="10" t="s">
        <v>350</v>
      </c>
      <c r="E515" s="7">
        <v>20</v>
      </c>
      <c r="F515" s="2">
        <v>1.5</v>
      </c>
    </row>
    <row r="516" spans="2:6" x14ac:dyDescent="0.25">
      <c r="C516" s="9">
        <v>5</v>
      </c>
      <c r="D516" s="10" t="s">
        <v>233</v>
      </c>
      <c r="E516" s="7">
        <v>3</v>
      </c>
      <c r="F516" s="2">
        <v>0.2</v>
      </c>
    </row>
    <row r="517" spans="2:6" x14ac:dyDescent="0.25">
      <c r="C517" s="9"/>
      <c r="D517" s="10" t="s">
        <v>351</v>
      </c>
      <c r="E517" s="7">
        <v>1048</v>
      </c>
      <c r="F517" s="2">
        <v>80</v>
      </c>
    </row>
    <row r="518" spans="2:6" x14ac:dyDescent="0.25">
      <c r="C518" s="13"/>
      <c r="D518" s="11" t="s">
        <v>352</v>
      </c>
      <c r="E518" s="19">
        <v>259</v>
      </c>
      <c r="F518" s="20">
        <v>19.8</v>
      </c>
    </row>
    <row r="519" spans="2:6" x14ac:dyDescent="0.25">
      <c r="C519" s="18"/>
      <c r="D519" s="16" t="s">
        <v>19</v>
      </c>
      <c r="E519" s="17"/>
      <c r="F519" s="15"/>
    </row>
    <row r="521" spans="2:6" x14ac:dyDescent="0.25">
      <c r="B521" s="14" t="str">
        <f xml:space="preserve"> HYPERLINK("#'目次'!B26", "[21]")</f>
        <v>[21]</v>
      </c>
      <c r="C521" s="1" t="s">
        <v>354</v>
      </c>
    </row>
    <row r="522" spans="2:6" x14ac:dyDescent="0.25">
      <c r="B522" s="1"/>
      <c r="C522" s="1"/>
    </row>
    <row r="523" spans="2:6" x14ac:dyDescent="0.25">
      <c r="B523" s="1"/>
      <c r="C523" s="1"/>
    </row>
    <row r="524" spans="2:6" x14ac:dyDescent="0.25">
      <c r="E524" s="12" t="s">
        <v>2</v>
      </c>
      <c r="F524" s="4" t="s">
        <v>3</v>
      </c>
    </row>
    <row r="525" spans="2:6" x14ac:dyDescent="0.25">
      <c r="C525" s="5"/>
      <c r="D525" s="6" t="s">
        <v>10</v>
      </c>
      <c r="E525" s="8">
        <v>1350</v>
      </c>
      <c r="F525" s="3">
        <v>100</v>
      </c>
    </row>
    <row r="526" spans="2:6" x14ac:dyDescent="0.25">
      <c r="C526" s="9">
        <v>1</v>
      </c>
      <c r="D526" s="10" t="s">
        <v>355</v>
      </c>
      <c r="E526" s="7">
        <v>931</v>
      </c>
      <c r="F526" s="2">
        <v>69</v>
      </c>
    </row>
    <row r="527" spans="2:6" x14ac:dyDescent="0.25">
      <c r="C527" s="9">
        <v>2</v>
      </c>
      <c r="D527" s="10" t="s">
        <v>356</v>
      </c>
      <c r="E527" s="7">
        <v>222</v>
      </c>
      <c r="F527" s="2">
        <v>16.399999999999999</v>
      </c>
    </row>
    <row r="528" spans="2:6" x14ac:dyDescent="0.25">
      <c r="C528" s="9">
        <v>3</v>
      </c>
      <c r="D528" s="10" t="s">
        <v>357</v>
      </c>
      <c r="E528" s="7">
        <v>170</v>
      </c>
      <c r="F528" s="2">
        <v>12.6</v>
      </c>
    </row>
    <row r="529" spans="2:6" x14ac:dyDescent="0.25">
      <c r="C529" s="9">
        <v>4</v>
      </c>
      <c r="D529" s="10" t="s">
        <v>358</v>
      </c>
      <c r="E529" s="7">
        <v>25</v>
      </c>
      <c r="F529" s="2">
        <v>1.9</v>
      </c>
    </row>
    <row r="530" spans="2:6" x14ac:dyDescent="0.25">
      <c r="C530" s="9">
        <v>5</v>
      </c>
      <c r="D530" s="10" t="s">
        <v>359</v>
      </c>
      <c r="E530" s="7">
        <v>0</v>
      </c>
      <c r="F530" s="25" t="s">
        <v>67</v>
      </c>
    </row>
    <row r="531" spans="2:6" x14ac:dyDescent="0.25">
      <c r="C531" s="9">
        <v>6</v>
      </c>
      <c r="D531" s="10" t="s">
        <v>233</v>
      </c>
      <c r="E531" s="7">
        <v>2</v>
      </c>
      <c r="F531" s="2">
        <v>0.1</v>
      </c>
    </row>
    <row r="532" spans="2:6" x14ac:dyDescent="0.25">
      <c r="C532" s="9"/>
      <c r="D532" s="10" t="s">
        <v>360</v>
      </c>
      <c r="E532" s="7">
        <v>1153</v>
      </c>
      <c r="F532" s="2">
        <v>85.4</v>
      </c>
    </row>
    <row r="533" spans="2:6" x14ac:dyDescent="0.25">
      <c r="C533" s="13"/>
      <c r="D533" s="11" t="s">
        <v>361</v>
      </c>
      <c r="E533" s="19">
        <v>25</v>
      </c>
      <c r="F533" s="20">
        <v>1.9</v>
      </c>
    </row>
    <row r="534" spans="2:6" x14ac:dyDescent="0.25">
      <c r="C534" s="18"/>
      <c r="D534" s="16" t="s">
        <v>19</v>
      </c>
      <c r="E534" s="17"/>
      <c r="F534" s="15"/>
    </row>
    <row r="536" spans="2:6" x14ac:dyDescent="0.25">
      <c r="B536" s="14" t="str">
        <f xml:space="preserve"> HYPERLINK("#'目次'!B27", "[22]")</f>
        <v>[22]</v>
      </c>
      <c r="C536" s="1" t="s">
        <v>363</v>
      </c>
    </row>
    <row r="537" spans="2:6" x14ac:dyDescent="0.25">
      <c r="B537" s="1"/>
      <c r="C537" s="1"/>
    </row>
    <row r="538" spans="2:6" x14ac:dyDescent="0.25">
      <c r="B538" s="1"/>
      <c r="C538" s="1"/>
    </row>
    <row r="539" spans="2:6" x14ac:dyDescent="0.25">
      <c r="E539" s="12" t="s">
        <v>2</v>
      </c>
      <c r="F539" s="4" t="s">
        <v>3</v>
      </c>
    </row>
    <row r="540" spans="2:6" x14ac:dyDescent="0.25">
      <c r="C540" s="5"/>
      <c r="D540" s="6" t="s">
        <v>10</v>
      </c>
      <c r="E540" s="8">
        <v>1350</v>
      </c>
      <c r="F540" s="3">
        <v>100</v>
      </c>
    </row>
    <row r="541" spans="2:6" x14ac:dyDescent="0.25">
      <c r="C541" s="9">
        <v>1</v>
      </c>
      <c r="D541" s="10" t="s">
        <v>364</v>
      </c>
      <c r="E541" s="7">
        <v>862</v>
      </c>
      <c r="F541" s="2">
        <v>63.9</v>
      </c>
    </row>
    <row r="542" spans="2:6" x14ac:dyDescent="0.25">
      <c r="C542" s="9">
        <v>2</v>
      </c>
      <c r="D542" s="10" t="s">
        <v>365</v>
      </c>
      <c r="E542" s="7">
        <v>357</v>
      </c>
      <c r="F542" s="2">
        <v>26.4</v>
      </c>
    </row>
    <row r="543" spans="2:6" x14ac:dyDescent="0.25">
      <c r="C543" s="9">
        <v>3</v>
      </c>
      <c r="D543" s="10" t="s">
        <v>366</v>
      </c>
      <c r="E543" s="7">
        <v>98</v>
      </c>
      <c r="F543" s="2">
        <v>7.3</v>
      </c>
    </row>
    <row r="544" spans="2:6" x14ac:dyDescent="0.25">
      <c r="C544" s="9">
        <v>4</v>
      </c>
      <c r="D544" s="10" t="s">
        <v>367</v>
      </c>
      <c r="E544" s="7">
        <v>28</v>
      </c>
      <c r="F544" s="2">
        <v>2.1</v>
      </c>
    </row>
    <row r="545" spans="2:6" x14ac:dyDescent="0.25">
      <c r="C545" s="9">
        <v>5</v>
      </c>
      <c r="D545" s="10" t="s">
        <v>233</v>
      </c>
      <c r="E545" s="7">
        <v>5</v>
      </c>
      <c r="F545" s="2">
        <v>0.4</v>
      </c>
    </row>
    <row r="546" spans="2:6" x14ac:dyDescent="0.25">
      <c r="C546" s="9"/>
      <c r="D546" s="10" t="s">
        <v>368</v>
      </c>
      <c r="E546" s="7">
        <v>1219</v>
      </c>
      <c r="F546" s="2">
        <v>90.3</v>
      </c>
    </row>
    <row r="547" spans="2:6" x14ac:dyDescent="0.25">
      <c r="C547" s="13"/>
      <c r="D547" s="11" t="s">
        <v>369</v>
      </c>
      <c r="E547" s="19">
        <v>126</v>
      </c>
      <c r="F547" s="20">
        <v>9.3000000000000007</v>
      </c>
    </row>
    <row r="548" spans="2:6" x14ac:dyDescent="0.25">
      <c r="C548" s="18"/>
      <c r="D548" s="16" t="s">
        <v>19</v>
      </c>
      <c r="E548" s="17"/>
      <c r="F548" s="15"/>
    </row>
    <row r="550" spans="2:6" x14ac:dyDescent="0.25">
      <c r="B550" s="14" t="str">
        <f xml:space="preserve"> HYPERLINK("#'目次'!B28", "[23]")</f>
        <v>[23]</v>
      </c>
      <c r="C550" s="1" t="s">
        <v>371</v>
      </c>
    </row>
    <row r="551" spans="2:6" x14ac:dyDescent="0.25">
      <c r="B551" s="1"/>
      <c r="C551" s="1"/>
    </row>
    <row r="552" spans="2:6" x14ac:dyDescent="0.25">
      <c r="B552" s="1"/>
      <c r="C552" s="1"/>
    </row>
    <row r="553" spans="2:6" x14ac:dyDescent="0.25">
      <c r="E553" s="12" t="s">
        <v>2</v>
      </c>
      <c r="F553" s="4" t="s">
        <v>3</v>
      </c>
    </row>
    <row r="554" spans="2:6" x14ac:dyDescent="0.25">
      <c r="C554" s="5"/>
      <c r="D554" s="6" t="s">
        <v>10</v>
      </c>
      <c r="E554" s="8">
        <v>1350</v>
      </c>
      <c r="F554" s="3">
        <v>100</v>
      </c>
    </row>
    <row r="555" spans="2:6" x14ac:dyDescent="0.25">
      <c r="C555" s="9">
        <v>1</v>
      </c>
      <c r="D555" s="10" t="s">
        <v>372</v>
      </c>
      <c r="E555" s="7">
        <v>350</v>
      </c>
      <c r="F555" s="2">
        <v>25.9</v>
      </c>
    </row>
    <row r="556" spans="2:6" x14ac:dyDescent="0.25">
      <c r="C556" s="9">
        <v>2</v>
      </c>
      <c r="D556" s="10" t="s">
        <v>373</v>
      </c>
      <c r="E556" s="7">
        <v>474</v>
      </c>
      <c r="F556" s="2">
        <v>35.1</v>
      </c>
    </row>
    <row r="557" spans="2:6" x14ac:dyDescent="0.25">
      <c r="C557" s="9">
        <v>3</v>
      </c>
      <c r="D557" s="10" t="s">
        <v>374</v>
      </c>
      <c r="E557" s="7">
        <v>264</v>
      </c>
      <c r="F557" s="2">
        <v>19.600000000000001</v>
      </c>
    </row>
    <row r="558" spans="2:6" x14ac:dyDescent="0.25">
      <c r="C558" s="9">
        <v>4</v>
      </c>
      <c r="D558" s="10" t="s">
        <v>375</v>
      </c>
      <c r="E558" s="7">
        <v>189</v>
      </c>
      <c r="F558" s="2">
        <v>14</v>
      </c>
    </row>
    <row r="559" spans="2:6" x14ac:dyDescent="0.25">
      <c r="C559" s="9">
        <v>5</v>
      </c>
      <c r="D559" s="10" t="s">
        <v>376</v>
      </c>
      <c r="E559" s="7">
        <v>68</v>
      </c>
      <c r="F559" s="2">
        <v>5</v>
      </c>
    </row>
    <row r="560" spans="2:6" x14ac:dyDescent="0.25">
      <c r="C560" s="9">
        <v>6</v>
      </c>
      <c r="D560" s="10" t="s">
        <v>233</v>
      </c>
      <c r="E560" s="7">
        <v>5</v>
      </c>
      <c r="F560" s="2">
        <v>0.4</v>
      </c>
    </row>
    <row r="561" spans="2:6" x14ac:dyDescent="0.25">
      <c r="C561" s="9"/>
      <c r="D561" s="10" t="s">
        <v>377</v>
      </c>
      <c r="E561" s="7">
        <v>824</v>
      </c>
      <c r="F561" s="2">
        <v>61</v>
      </c>
    </row>
    <row r="562" spans="2:6" x14ac:dyDescent="0.25">
      <c r="C562" s="13"/>
      <c r="D562" s="11" t="s">
        <v>378</v>
      </c>
      <c r="E562" s="19">
        <v>257</v>
      </c>
      <c r="F562" s="20">
        <v>19</v>
      </c>
    </row>
    <row r="563" spans="2:6" x14ac:dyDescent="0.25">
      <c r="C563" s="18"/>
      <c r="D563" s="16" t="s">
        <v>19</v>
      </c>
      <c r="E563" s="17"/>
      <c r="F563" s="15"/>
    </row>
    <row r="565" spans="2:6" x14ac:dyDescent="0.25">
      <c r="B565" s="14" t="str">
        <f xml:space="preserve"> HYPERLINK("#'目次'!B29", "[24]")</f>
        <v>[24]</v>
      </c>
      <c r="C565" s="1" t="s">
        <v>380</v>
      </c>
    </row>
    <row r="566" spans="2:6" x14ac:dyDescent="0.25">
      <c r="B566" s="1"/>
      <c r="C566" s="1"/>
    </row>
    <row r="567" spans="2:6" x14ac:dyDescent="0.25">
      <c r="B567" s="1"/>
      <c r="C567" s="1"/>
    </row>
    <row r="568" spans="2:6" x14ac:dyDescent="0.25">
      <c r="E568" s="12" t="s">
        <v>2</v>
      </c>
      <c r="F568" s="4" t="s">
        <v>3</v>
      </c>
    </row>
    <row r="569" spans="2:6" x14ac:dyDescent="0.25">
      <c r="C569" s="5"/>
      <c r="D569" s="6" t="s">
        <v>10</v>
      </c>
      <c r="E569" s="8">
        <v>1350</v>
      </c>
      <c r="F569" s="3">
        <v>100</v>
      </c>
    </row>
    <row r="570" spans="2:6" x14ac:dyDescent="0.25">
      <c r="C570" s="9">
        <v>4</v>
      </c>
      <c r="D570" s="10" t="s">
        <v>381</v>
      </c>
      <c r="E570" s="7">
        <v>631</v>
      </c>
      <c r="F570" s="2">
        <v>46.7</v>
      </c>
    </row>
    <row r="571" spans="2:6" x14ac:dyDescent="0.25">
      <c r="C571" s="9">
        <v>3</v>
      </c>
      <c r="D571" s="10" t="s">
        <v>382</v>
      </c>
      <c r="E571" s="7">
        <v>509</v>
      </c>
      <c r="F571" s="2">
        <v>37.700000000000003</v>
      </c>
    </row>
    <row r="572" spans="2:6" x14ac:dyDescent="0.25">
      <c r="C572" s="9">
        <v>2</v>
      </c>
      <c r="D572" s="10" t="s">
        <v>383</v>
      </c>
      <c r="E572" s="7">
        <v>181</v>
      </c>
      <c r="F572" s="2">
        <v>13.4</v>
      </c>
    </row>
    <row r="573" spans="2:6" x14ac:dyDescent="0.25">
      <c r="C573" s="9">
        <v>1</v>
      </c>
      <c r="D573" s="10" t="s">
        <v>384</v>
      </c>
      <c r="E573" s="7">
        <v>15</v>
      </c>
      <c r="F573" s="2">
        <v>1.1000000000000001</v>
      </c>
    </row>
    <row r="574" spans="2:6" x14ac:dyDescent="0.25">
      <c r="C574" s="9">
        <v>0</v>
      </c>
      <c r="D574" s="10" t="s">
        <v>385</v>
      </c>
      <c r="E574" s="7">
        <v>7</v>
      </c>
      <c r="F574" s="2">
        <v>0.5</v>
      </c>
    </row>
    <row r="575" spans="2:6" x14ac:dyDescent="0.25">
      <c r="C575" s="9">
        <v>9</v>
      </c>
      <c r="D575" s="10" t="s">
        <v>233</v>
      </c>
      <c r="E575" s="7">
        <v>7</v>
      </c>
      <c r="F575" s="2">
        <v>0.5</v>
      </c>
    </row>
    <row r="576" spans="2:6" x14ac:dyDescent="0.25">
      <c r="C576" s="9"/>
      <c r="D576" s="10" t="s">
        <v>386</v>
      </c>
      <c r="E576" s="21" t="s">
        <v>67</v>
      </c>
      <c r="F576" s="23">
        <v>3.3</v>
      </c>
    </row>
    <row r="577" spans="2:6" x14ac:dyDescent="0.25">
      <c r="C577" s="13"/>
      <c r="D577" s="11" t="s">
        <v>247</v>
      </c>
      <c r="E577" s="22" t="s">
        <v>67</v>
      </c>
      <c r="F577" s="24">
        <v>0.8</v>
      </c>
    </row>
    <row r="578" spans="2:6" x14ac:dyDescent="0.25">
      <c r="C578" s="18"/>
      <c r="D578" s="16" t="s">
        <v>19</v>
      </c>
      <c r="E578" s="17"/>
      <c r="F578" s="15"/>
    </row>
    <row r="580" spans="2:6" x14ac:dyDescent="0.25">
      <c r="B580" s="14" t="str">
        <f xml:space="preserve"> HYPERLINK("#'目次'!B30", "[25]")</f>
        <v>[25]</v>
      </c>
      <c r="C580" s="1" t="s">
        <v>388</v>
      </c>
    </row>
    <row r="581" spans="2:6" x14ac:dyDescent="0.25">
      <c r="B581" s="1"/>
      <c r="C581" s="1"/>
    </row>
    <row r="582" spans="2:6" x14ac:dyDescent="0.25">
      <c r="B582" s="1"/>
      <c r="C582" s="1"/>
    </row>
    <row r="583" spans="2:6" x14ac:dyDescent="0.25">
      <c r="E583" s="12" t="s">
        <v>2</v>
      </c>
      <c r="F583" s="4" t="s">
        <v>3</v>
      </c>
    </row>
    <row r="584" spans="2:6" x14ac:dyDescent="0.25">
      <c r="C584" s="5"/>
      <c r="D584" s="6" t="s">
        <v>10</v>
      </c>
      <c r="E584" s="8">
        <v>1350</v>
      </c>
      <c r="F584" s="3">
        <v>100</v>
      </c>
    </row>
    <row r="585" spans="2:6" x14ac:dyDescent="0.25">
      <c r="C585" s="9">
        <v>4</v>
      </c>
      <c r="D585" s="10" t="s">
        <v>381</v>
      </c>
      <c r="E585" s="7">
        <v>477</v>
      </c>
      <c r="F585" s="2">
        <v>35.299999999999997</v>
      </c>
    </row>
    <row r="586" spans="2:6" x14ac:dyDescent="0.25">
      <c r="C586" s="9">
        <v>3</v>
      </c>
      <c r="D586" s="10" t="s">
        <v>382</v>
      </c>
      <c r="E586" s="7">
        <v>512</v>
      </c>
      <c r="F586" s="2">
        <v>37.9</v>
      </c>
    </row>
    <row r="587" spans="2:6" x14ac:dyDescent="0.25">
      <c r="C587" s="9">
        <v>2</v>
      </c>
      <c r="D587" s="10" t="s">
        <v>383</v>
      </c>
      <c r="E587" s="7">
        <v>295</v>
      </c>
      <c r="F587" s="2">
        <v>21.9</v>
      </c>
    </row>
    <row r="588" spans="2:6" x14ac:dyDescent="0.25">
      <c r="C588" s="9">
        <v>1</v>
      </c>
      <c r="D588" s="10" t="s">
        <v>384</v>
      </c>
      <c r="E588" s="7">
        <v>42</v>
      </c>
      <c r="F588" s="2">
        <v>3.1</v>
      </c>
    </row>
    <row r="589" spans="2:6" x14ac:dyDescent="0.25">
      <c r="C589" s="9">
        <v>0</v>
      </c>
      <c r="D589" s="10" t="s">
        <v>385</v>
      </c>
      <c r="E589" s="7">
        <v>16</v>
      </c>
      <c r="F589" s="2">
        <v>1.2</v>
      </c>
    </row>
    <row r="590" spans="2:6" x14ac:dyDescent="0.25">
      <c r="C590" s="9">
        <v>9</v>
      </c>
      <c r="D590" s="10" t="s">
        <v>233</v>
      </c>
      <c r="E590" s="7">
        <v>8</v>
      </c>
      <c r="F590" s="2">
        <v>0.6</v>
      </c>
    </row>
    <row r="591" spans="2:6" x14ac:dyDescent="0.25">
      <c r="C591" s="9"/>
      <c r="D591" s="10" t="s">
        <v>386</v>
      </c>
      <c r="E591" s="21" t="s">
        <v>67</v>
      </c>
      <c r="F591" s="23">
        <v>3</v>
      </c>
    </row>
    <row r="592" spans="2:6" x14ac:dyDescent="0.25">
      <c r="C592" s="13"/>
      <c r="D592" s="11" t="s">
        <v>247</v>
      </c>
      <c r="E592" s="22" t="s">
        <v>67</v>
      </c>
      <c r="F592" s="24">
        <v>0.9</v>
      </c>
    </row>
    <row r="593" spans="2:6" x14ac:dyDescent="0.25">
      <c r="C593" s="18"/>
      <c r="D593" s="16" t="s">
        <v>19</v>
      </c>
      <c r="E593" s="17"/>
      <c r="F593" s="15"/>
    </row>
    <row r="595" spans="2:6" x14ac:dyDescent="0.25">
      <c r="B595" s="14" t="str">
        <f xml:space="preserve"> HYPERLINK("#'目次'!B31", "[26]")</f>
        <v>[26]</v>
      </c>
      <c r="C595" s="1" t="s">
        <v>390</v>
      </c>
    </row>
    <row r="596" spans="2:6" x14ac:dyDescent="0.25">
      <c r="B596" s="1"/>
      <c r="C596" s="1"/>
    </row>
    <row r="597" spans="2:6" x14ac:dyDescent="0.25">
      <c r="B597" s="1"/>
      <c r="C597" s="1"/>
    </row>
    <row r="598" spans="2:6" x14ac:dyDescent="0.25">
      <c r="E598" s="12" t="s">
        <v>2</v>
      </c>
      <c r="F598" s="4" t="s">
        <v>3</v>
      </c>
    </row>
    <row r="599" spans="2:6" x14ac:dyDescent="0.25">
      <c r="C599" s="5"/>
      <c r="D599" s="6" t="s">
        <v>10</v>
      </c>
      <c r="E599" s="8">
        <v>1350</v>
      </c>
      <c r="F599" s="3">
        <v>100</v>
      </c>
    </row>
    <row r="600" spans="2:6" x14ac:dyDescent="0.25">
      <c r="C600" s="9">
        <v>4</v>
      </c>
      <c r="D600" s="10" t="s">
        <v>381</v>
      </c>
      <c r="E600" s="7">
        <v>797</v>
      </c>
      <c r="F600" s="2">
        <v>59</v>
      </c>
    </row>
    <row r="601" spans="2:6" x14ac:dyDescent="0.25">
      <c r="C601" s="9">
        <v>3</v>
      </c>
      <c r="D601" s="10" t="s">
        <v>382</v>
      </c>
      <c r="E601" s="7">
        <v>414</v>
      </c>
      <c r="F601" s="2">
        <v>30.7</v>
      </c>
    </row>
    <row r="602" spans="2:6" x14ac:dyDescent="0.25">
      <c r="C602" s="9">
        <v>2</v>
      </c>
      <c r="D602" s="10" t="s">
        <v>383</v>
      </c>
      <c r="E602" s="7">
        <v>110</v>
      </c>
      <c r="F602" s="2">
        <v>8.1</v>
      </c>
    </row>
    <row r="603" spans="2:6" x14ac:dyDescent="0.25">
      <c r="C603" s="9">
        <v>1</v>
      </c>
      <c r="D603" s="10" t="s">
        <v>384</v>
      </c>
      <c r="E603" s="7">
        <v>16</v>
      </c>
      <c r="F603" s="2">
        <v>1.2</v>
      </c>
    </row>
    <row r="604" spans="2:6" x14ac:dyDescent="0.25">
      <c r="C604" s="9">
        <v>0</v>
      </c>
      <c r="D604" s="10" t="s">
        <v>385</v>
      </c>
      <c r="E604" s="7">
        <v>4</v>
      </c>
      <c r="F604" s="2">
        <v>0.3</v>
      </c>
    </row>
    <row r="605" spans="2:6" x14ac:dyDescent="0.25">
      <c r="C605" s="9">
        <v>9</v>
      </c>
      <c r="D605" s="10" t="s">
        <v>233</v>
      </c>
      <c r="E605" s="7">
        <v>9</v>
      </c>
      <c r="F605" s="2">
        <v>0.7</v>
      </c>
    </row>
    <row r="606" spans="2:6" x14ac:dyDescent="0.25">
      <c r="C606" s="9"/>
      <c r="D606" s="10" t="s">
        <v>386</v>
      </c>
      <c r="E606" s="21" t="s">
        <v>67</v>
      </c>
      <c r="F606" s="23">
        <v>3.5</v>
      </c>
    </row>
    <row r="607" spans="2:6" x14ac:dyDescent="0.25">
      <c r="C607" s="13"/>
      <c r="D607" s="11" t="s">
        <v>247</v>
      </c>
      <c r="E607" s="22" t="s">
        <v>67</v>
      </c>
      <c r="F607" s="24">
        <v>0.7</v>
      </c>
    </row>
    <row r="608" spans="2:6" x14ac:dyDescent="0.25">
      <c r="C608" s="18"/>
      <c r="D608" s="16" t="s">
        <v>19</v>
      </c>
      <c r="E608" s="17"/>
      <c r="F608" s="15"/>
    </row>
    <row r="610" spans="2:6" x14ac:dyDescent="0.25">
      <c r="B610" s="14" t="str">
        <f xml:space="preserve"> HYPERLINK("#'目次'!B32", "[27]")</f>
        <v>[27]</v>
      </c>
      <c r="C610" s="1" t="s">
        <v>392</v>
      </c>
    </row>
    <row r="611" spans="2:6" x14ac:dyDescent="0.25">
      <c r="B611" s="1"/>
      <c r="C611" s="1"/>
    </row>
    <row r="612" spans="2:6" x14ac:dyDescent="0.25">
      <c r="B612" s="1"/>
      <c r="C612" s="1"/>
    </row>
    <row r="613" spans="2:6" x14ac:dyDescent="0.25">
      <c r="E613" s="12" t="s">
        <v>2</v>
      </c>
      <c r="F613" s="4" t="s">
        <v>3</v>
      </c>
    </row>
    <row r="614" spans="2:6" x14ac:dyDescent="0.25">
      <c r="C614" s="5"/>
      <c r="D614" s="6" t="s">
        <v>10</v>
      </c>
      <c r="E614" s="8">
        <v>1350</v>
      </c>
      <c r="F614" s="3">
        <v>100</v>
      </c>
    </row>
    <row r="615" spans="2:6" x14ac:dyDescent="0.25">
      <c r="C615" s="9">
        <v>4</v>
      </c>
      <c r="D615" s="10" t="s">
        <v>381</v>
      </c>
      <c r="E615" s="7">
        <v>525</v>
      </c>
      <c r="F615" s="2">
        <v>38.9</v>
      </c>
    </row>
    <row r="616" spans="2:6" x14ac:dyDescent="0.25">
      <c r="C616" s="9">
        <v>3</v>
      </c>
      <c r="D616" s="10" t="s">
        <v>382</v>
      </c>
      <c r="E616" s="7">
        <v>450</v>
      </c>
      <c r="F616" s="2">
        <v>33.299999999999997</v>
      </c>
    </row>
    <row r="617" spans="2:6" x14ac:dyDescent="0.25">
      <c r="C617" s="9">
        <v>2</v>
      </c>
      <c r="D617" s="10" t="s">
        <v>383</v>
      </c>
      <c r="E617" s="7">
        <v>274</v>
      </c>
      <c r="F617" s="2">
        <v>20.3</v>
      </c>
    </row>
    <row r="618" spans="2:6" x14ac:dyDescent="0.25">
      <c r="C618" s="9">
        <v>1</v>
      </c>
      <c r="D618" s="10" t="s">
        <v>384</v>
      </c>
      <c r="E618" s="7">
        <v>72</v>
      </c>
      <c r="F618" s="2">
        <v>5.3</v>
      </c>
    </row>
    <row r="619" spans="2:6" x14ac:dyDescent="0.25">
      <c r="C619" s="9">
        <v>0</v>
      </c>
      <c r="D619" s="10" t="s">
        <v>385</v>
      </c>
      <c r="E619" s="7">
        <v>20</v>
      </c>
      <c r="F619" s="2">
        <v>1.5</v>
      </c>
    </row>
    <row r="620" spans="2:6" x14ac:dyDescent="0.25">
      <c r="C620" s="9">
        <v>9</v>
      </c>
      <c r="D620" s="10" t="s">
        <v>233</v>
      </c>
      <c r="E620" s="7">
        <v>9</v>
      </c>
      <c r="F620" s="2">
        <v>0.7</v>
      </c>
    </row>
    <row r="621" spans="2:6" x14ac:dyDescent="0.25">
      <c r="C621" s="9"/>
      <c r="D621" s="10" t="s">
        <v>386</v>
      </c>
      <c r="E621" s="21" t="s">
        <v>67</v>
      </c>
      <c r="F621" s="23">
        <v>3</v>
      </c>
    </row>
    <row r="622" spans="2:6" x14ac:dyDescent="0.25">
      <c r="C622" s="13"/>
      <c r="D622" s="11" t="s">
        <v>247</v>
      </c>
      <c r="E622" s="22" t="s">
        <v>67</v>
      </c>
      <c r="F622" s="24">
        <v>1</v>
      </c>
    </row>
    <row r="623" spans="2:6" x14ac:dyDescent="0.25">
      <c r="C623" s="18"/>
      <c r="D623" s="16" t="s">
        <v>19</v>
      </c>
      <c r="E623" s="17"/>
      <c r="F623" s="15"/>
    </row>
    <row r="625" spans="2:6" x14ac:dyDescent="0.25">
      <c r="B625" s="14" t="str">
        <f xml:space="preserve"> HYPERLINK("#'目次'!B33", "[28]")</f>
        <v>[28]</v>
      </c>
      <c r="C625" s="1" t="s">
        <v>394</v>
      </c>
    </row>
    <row r="626" spans="2:6" x14ac:dyDescent="0.25">
      <c r="B626" s="1"/>
      <c r="C626" s="1"/>
    </row>
    <row r="627" spans="2:6" x14ac:dyDescent="0.25">
      <c r="B627" s="1"/>
      <c r="C627" s="1"/>
    </row>
    <row r="628" spans="2:6" x14ac:dyDescent="0.25">
      <c r="E628" s="12" t="s">
        <v>2</v>
      </c>
      <c r="F628" s="4" t="s">
        <v>3</v>
      </c>
    </row>
    <row r="629" spans="2:6" x14ac:dyDescent="0.25">
      <c r="C629" s="5"/>
      <c r="D629" s="6" t="s">
        <v>10</v>
      </c>
      <c r="E629" s="8">
        <v>1350</v>
      </c>
      <c r="F629" s="3">
        <v>100</v>
      </c>
    </row>
    <row r="630" spans="2:6" x14ac:dyDescent="0.25">
      <c r="C630" s="9">
        <v>4</v>
      </c>
      <c r="D630" s="10" t="s">
        <v>381</v>
      </c>
      <c r="E630" s="7">
        <v>543</v>
      </c>
      <c r="F630" s="2">
        <v>40.200000000000003</v>
      </c>
    </row>
    <row r="631" spans="2:6" x14ac:dyDescent="0.25">
      <c r="C631" s="9">
        <v>3</v>
      </c>
      <c r="D631" s="10" t="s">
        <v>382</v>
      </c>
      <c r="E631" s="7">
        <v>426</v>
      </c>
      <c r="F631" s="2">
        <v>31.6</v>
      </c>
    </row>
    <row r="632" spans="2:6" x14ac:dyDescent="0.25">
      <c r="C632" s="9">
        <v>2</v>
      </c>
      <c r="D632" s="10" t="s">
        <v>383</v>
      </c>
      <c r="E632" s="7">
        <v>293</v>
      </c>
      <c r="F632" s="2">
        <v>21.7</v>
      </c>
    </row>
    <row r="633" spans="2:6" x14ac:dyDescent="0.25">
      <c r="C633" s="9">
        <v>1</v>
      </c>
      <c r="D633" s="10" t="s">
        <v>384</v>
      </c>
      <c r="E633" s="7">
        <v>69</v>
      </c>
      <c r="F633" s="2">
        <v>5.0999999999999996</v>
      </c>
    </row>
    <row r="634" spans="2:6" x14ac:dyDescent="0.25">
      <c r="C634" s="9">
        <v>0</v>
      </c>
      <c r="D634" s="10" t="s">
        <v>385</v>
      </c>
      <c r="E634" s="7">
        <v>11</v>
      </c>
      <c r="F634" s="2">
        <v>0.8</v>
      </c>
    </row>
    <row r="635" spans="2:6" x14ac:dyDescent="0.25">
      <c r="C635" s="9">
        <v>9</v>
      </c>
      <c r="D635" s="10" t="s">
        <v>233</v>
      </c>
      <c r="E635" s="7">
        <v>8</v>
      </c>
      <c r="F635" s="2">
        <v>0.6</v>
      </c>
    </row>
    <row r="636" spans="2:6" x14ac:dyDescent="0.25">
      <c r="C636" s="9"/>
      <c r="D636" s="10" t="s">
        <v>386</v>
      </c>
      <c r="E636" s="21" t="s">
        <v>67</v>
      </c>
      <c r="F636" s="23">
        <v>3.1</v>
      </c>
    </row>
    <row r="637" spans="2:6" x14ac:dyDescent="0.25">
      <c r="C637" s="13"/>
      <c r="D637" s="11" t="s">
        <v>247</v>
      </c>
      <c r="E637" s="22" t="s">
        <v>67</v>
      </c>
      <c r="F637" s="24">
        <v>0.9</v>
      </c>
    </row>
    <row r="638" spans="2:6" x14ac:dyDescent="0.25">
      <c r="C638" s="18"/>
      <c r="D638" s="16" t="s">
        <v>19</v>
      </c>
      <c r="E638" s="17"/>
      <c r="F638" s="15"/>
    </row>
    <row r="640" spans="2:6" x14ac:dyDescent="0.25">
      <c r="B640" s="14" t="str">
        <f xml:space="preserve"> HYPERLINK("#'目次'!B34", "[29]")</f>
        <v>[29]</v>
      </c>
      <c r="C640" s="1" t="s">
        <v>396</v>
      </c>
    </row>
    <row r="641" spans="2:6" x14ac:dyDescent="0.25">
      <c r="B641" s="1"/>
      <c r="C641" s="1"/>
    </row>
    <row r="642" spans="2:6" x14ac:dyDescent="0.25">
      <c r="B642" s="1"/>
      <c r="C642" s="1"/>
    </row>
    <row r="643" spans="2:6" x14ac:dyDescent="0.25">
      <c r="E643" s="12" t="s">
        <v>2</v>
      </c>
      <c r="F643" s="4" t="s">
        <v>3</v>
      </c>
    </row>
    <row r="644" spans="2:6" x14ac:dyDescent="0.25">
      <c r="C644" s="5"/>
      <c r="D644" s="6" t="s">
        <v>10</v>
      </c>
      <c r="E644" s="8">
        <v>1350</v>
      </c>
      <c r="F644" s="3">
        <v>100</v>
      </c>
    </row>
    <row r="645" spans="2:6" x14ac:dyDescent="0.25">
      <c r="C645" s="9">
        <v>1</v>
      </c>
      <c r="D645" s="10" t="s">
        <v>397</v>
      </c>
      <c r="E645" s="7">
        <v>15</v>
      </c>
      <c r="F645" s="2">
        <v>1.1000000000000001</v>
      </c>
    </row>
    <row r="646" spans="2:6" x14ac:dyDescent="0.25">
      <c r="C646" s="9">
        <v>2</v>
      </c>
      <c r="D646" s="10" t="s">
        <v>398</v>
      </c>
      <c r="E646" s="7">
        <v>121</v>
      </c>
      <c r="F646" s="2">
        <v>9</v>
      </c>
    </row>
    <row r="647" spans="2:6" x14ac:dyDescent="0.25">
      <c r="C647" s="9">
        <v>3</v>
      </c>
      <c r="D647" s="10" t="s">
        <v>399</v>
      </c>
      <c r="E647" s="7">
        <v>193</v>
      </c>
      <c r="F647" s="2">
        <v>14.3</v>
      </c>
    </row>
    <row r="648" spans="2:6" x14ac:dyDescent="0.25">
      <c r="C648" s="9">
        <v>4</v>
      </c>
      <c r="D648" s="10" t="s">
        <v>400</v>
      </c>
      <c r="E648" s="7">
        <v>295</v>
      </c>
      <c r="F648" s="2">
        <v>21.9</v>
      </c>
    </row>
    <row r="649" spans="2:6" x14ac:dyDescent="0.25">
      <c r="C649" s="9">
        <v>5</v>
      </c>
      <c r="D649" s="10" t="s">
        <v>401</v>
      </c>
      <c r="E649" s="7">
        <v>304</v>
      </c>
      <c r="F649" s="2">
        <v>22.5</v>
      </c>
    </row>
    <row r="650" spans="2:6" x14ac:dyDescent="0.25">
      <c r="C650" s="9">
        <v>6</v>
      </c>
      <c r="D650" s="10" t="s">
        <v>402</v>
      </c>
      <c r="E650" s="7">
        <v>258</v>
      </c>
      <c r="F650" s="2">
        <v>19.100000000000001</v>
      </c>
    </row>
    <row r="651" spans="2:6" x14ac:dyDescent="0.25">
      <c r="C651" s="9">
        <v>7</v>
      </c>
      <c r="D651" s="10" t="s">
        <v>403</v>
      </c>
      <c r="E651" s="7">
        <v>100</v>
      </c>
      <c r="F651" s="2">
        <v>7.4</v>
      </c>
    </row>
    <row r="652" spans="2:6" x14ac:dyDescent="0.25">
      <c r="C652" s="9">
        <v>8</v>
      </c>
      <c r="D652" s="10" t="s">
        <v>404</v>
      </c>
      <c r="E652" s="7">
        <v>16</v>
      </c>
      <c r="F652" s="2">
        <v>1.2</v>
      </c>
    </row>
    <row r="653" spans="2:6" x14ac:dyDescent="0.25">
      <c r="C653" s="9">
        <v>9</v>
      </c>
      <c r="D653" s="10" t="s">
        <v>233</v>
      </c>
      <c r="E653" s="7">
        <v>48</v>
      </c>
      <c r="F653" s="2">
        <v>3.6</v>
      </c>
    </row>
    <row r="654" spans="2:6" x14ac:dyDescent="0.25">
      <c r="C654" s="9"/>
      <c r="D654" s="10" t="s">
        <v>405</v>
      </c>
      <c r="E654" s="21" t="s">
        <v>67</v>
      </c>
      <c r="F654" s="23">
        <v>129.1</v>
      </c>
    </row>
    <row r="655" spans="2:6" x14ac:dyDescent="0.25">
      <c r="C655" s="13"/>
      <c r="D655" s="11" t="s">
        <v>247</v>
      </c>
      <c r="E655" s="22" t="s">
        <v>67</v>
      </c>
      <c r="F655" s="24">
        <v>15.4</v>
      </c>
    </row>
    <row r="656" spans="2:6" x14ac:dyDescent="0.25">
      <c r="C656" s="18"/>
      <c r="D656" s="16" t="s">
        <v>19</v>
      </c>
      <c r="E656" s="17"/>
      <c r="F656" s="15"/>
    </row>
    <row r="658" spans="2:6" x14ac:dyDescent="0.25">
      <c r="B658" s="14" t="str">
        <f xml:space="preserve"> HYPERLINK("#'目次'!B35", "[30]")</f>
        <v>[30]</v>
      </c>
      <c r="C658" s="1" t="s">
        <v>407</v>
      </c>
    </row>
    <row r="659" spans="2:6" x14ac:dyDescent="0.25">
      <c r="B659" s="1"/>
      <c r="C659" s="1"/>
    </row>
    <row r="660" spans="2:6" x14ac:dyDescent="0.25">
      <c r="B660" s="1"/>
      <c r="C660" s="1"/>
    </row>
    <row r="661" spans="2:6" x14ac:dyDescent="0.25">
      <c r="E661" s="12" t="s">
        <v>2</v>
      </c>
      <c r="F661" s="4" t="s">
        <v>3</v>
      </c>
    </row>
    <row r="662" spans="2:6" x14ac:dyDescent="0.25">
      <c r="C662" s="5"/>
      <c r="D662" s="6" t="s">
        <v>10</v>
      </c>
      <c r="E662" s="8">
        <v>1350</v>
      </c>
      <c r="F662" s="3">
        <v>100</v>
      </c>
    </row>
    <row r="663" spans="2:6" x14ac:dyDescent="0.25">
      <c r="C663" s="9">
        <v>1</v>
      </c>
      <c r="D663" s="10" t="s">
        <v>408</v>
      </c>
      <c r="E663" s="7">
        <v>0</v>
      </c>
      <c r="F663" s="25" t="s">
        <v>67</v>
      </c>
    </row>
    <row r="664" spans="2:6" x14ac:dyDescent="0.25">
      <c r="C664" s="9">
        <v>2</v>
      </c>
      <c r="D664" s="10" t="s">
        <v>409</v>
      </c>
      <c r="E664" s="7">
        <v>21</v>
      </c>
      <c r="F664" s="2">
        <v>1.6</v>
      </c>
    </row>
    <row r="665" spans="2:6" x14ac:dyDescent="0.25">
      <c r="C665" s="9">
        <v>3</v>
      </c>
      <c r="D665" s="10" t="s">
        <v>410</v>
      </c>
      <c r="E665" s="7">
        <v>223</v>
      </c>
      <c r="F665" s="2">
        <v>16.5</v>
      </c>
    </row>
    <row r="666" spans="2:6" x14ac:dyDescent="0.25">
      <c r="C666" s="9">
        <v>4</v>
      </c>
      <c r="D666" s="10" t="s">
        <v>411</v>
      </c>
      <c r="E666" s="7">
        <v>282</v>
      </c>
      <c r="F666" s="2">
        <v>20.9</v>
      </c>
    </row>
    <row r="667" spans="2:6" x14ac:dyDescent="0.25">
      <c r="C667" s="9">
        <v>5</v>
      </c>
      <c r="D667" s="10" t="s">
        <v>412</v>
      </c>
      <c r="E667" s="7">
        <v>228</v>
      </c>
      <c r="F667" s="2">
        <v>16.899999999999999</v>
      </c>
    </row>
    <row r="668" spans="2:6" x14ac:dyDescent="0.25">
      <c r="C668" s="9">
        <v>6</v>
      </c>
      <c r="D668" s="10" t="s">
        <v>413</v>
      </c>
      <c r="E668" s="7">
        <v>215</v>
      </c>
      <c r="F668" s="2">
        <v>15.9</v>
      </c>
    </row>
    <row r="669" spans="2:6" x14ac:dyDescent="0.25">
      <c r="C669" s="9">
        <v>7</v>
      </c>
      <c r="D669" s="10" t="s">
        <v>414</v>
      </c>
      <c r="E669" s="7">
        <v>137</v>
      </c>
      <c r="F669" s="2">
        <v>10.1</v>
      </c>
    </row>
    <row r="670" spans="2:6" x14ac:dyDescent="0.25">
      <c r="C670" s="9">
        <v>8</v>
      </c>
      <c r="D670" s="10" t="s">
        <v>415</v>
      </c>
      <c r="E670" s="7">
        <v>89</v>
      </c>
      <c r="F670" s="2">
        <v>6.6</v>
      </c>
    </row>
    <row r="671" spans="2:6" x14ac:dyDescent="0.25">
      <c r="C671" s="9">
        <v>9</v>
      </c>
      <c r="D671" s="10" t="s">
        <v>416</v>
      </c>
      <c r="E671" s="7">
        <v>53</v>
      </c>
      <c r="F671" s="2">
        <v>3.9</v>
      </c>
    </row>
    <row r="672" spans="2:6" x14ac:dyDescent="0.25">
      <c r="C672" s="9">
        <v>10</v>
      </c>
      <c r="D672" s="10" t="s">
        <v>417</v>
      </c>
      <c r="E672" s="7">
        <v>50</v>
      </c>
      <c r="F672" s="2">
        <v>3.7</v>
      </c>
    </row>
    <row r="673" spans="2:6" x14ac:dyDescent="0.25">
      <c r="C673" s="9">
        <v>11</v>
      </c>
      <c r="D673" s="10" t="s">
        <v>233</v>
      </c>
      <c r="E673" s="7">
        <v>52</v>
      </c>
      <c r="F673" s="2">
        <v>3.9</v>
      </c>
    </row>
    <row r="674" spans="2:6" x14ac:dyDescent="0.25">
      <c r="C674" s="9"/>
      <c r="D674" s="10" t="s">
        <v>418</v>
      </c>
      <c r="E674" s="21" t="s">
        <v>67</v>
      </c>
      <c r="F674" s="23">
        <v>28.8</v>
      </c>
    </row>
    <row r="675" spans="2:6" x14ac:dyDescent="0.25">
      <c r="C675" s="13"/>
      <c r="D675" s="11" t="s">
        <v>247</v>
      </c>
      <c r="E675" s="22" t="s">
        <v>67</v>
      </c>
      <c r="F675" s="24">
        <v>10.1</v>
      </c>
    </row>
    <row r="676" spans="2:6" x14ac:dyDescent="0.25">
      <c r="C676" s="18"/>
      <c r="D676" s="16" t="s">
        <v>19</v>
      </c>
      <c r="E676" s="17"/>
      <c r="F676" s="15"/>
    </row>
    <row r="678" spans="2:6" x14ac:dyDescent="0.25">
      <c r="B678" s="14" t="str">
        <f xml:space="preserve"> HYPERLINK("#'目次'!B36", "[31]")</f>
        <v>[31]</v>
      </c>
      <c r="C678" s="1" t="s">
        <v>420</v>
      </c>
    </row>
    <row r="679" spans="2:6" x14ac:dyDescent="0.25">
      <c r="B679" s="1"/>
      <c r="C679" s="1"/>
    </row>
    <row r="680" spans="2:6" x14ac:dyDescent="0.25">
      <c r="B680" s="1"/>
      <c r="C680" s="1"/>
    </row>
    <row r="681" spans="2:6" x14ac:dyDescent="0.25">
      <c r="E681" s="12" t="s">
        <v>2</v>
      </c>
      <c r="F681" s="4" t="s">
        <v>3</v>
      </c>
    </row>
    <row r="682" spans="2:6" x14ac:dyDescent="0.25">
      <c r="C682" s="5"/>
      <c r="D682" s="6" t="s">
        <v>10</v>
      </c>
      <c r="E682" s="8">
        <v>1350</v>
      </c>
      <c r="F682" s="3">
        <v>100</v>
      </c>
    </row>
    <row r="683" spans="2:6" x14ac:dyDescent="0.25">
      <c r="C683" s="9">
        <v>1</v>
      </c>
      <c r="D683" s="10" t="s">
        <v>421</v>
      </c>
      <c r="E683" s="7">
        <v>248</v>
      </c>
      <c r="F683" s="2">
        <v>18.399999999999999</v>
      </c>
    </row>
    <row r="684" spans="2:6" x14ac:dyDescent="0.25">
      <c r="C684" s="9">
        <v>2</v>
      </c>
      <c r="D684" s="10" t="s">
        <v>422</v>
      </c>
      <c r="E684" s="7">
        <v>1095</v>
      </c>
      <c r="F684" s="2">
        <v>81.099999999999994</v>
      </c>
    </row>
    <row r="685" spans="2:6" x14ac:dyDescent="0.25">
      <c r="C685" s="9">
        <v>3</v>
      </c>
      <c r="D685" s="10" t="s">
        <v>423</v>
      </c>
      <c r="E685" s="7">
        <v>0</v>
      </c>
      <c r="F685" s="25" t="s">
        <v>67</v>
      </c>
    </row>
    <row r="686" spans="2:6" x14ac:dyDescent="0.25">
      <c r="C686" s="9">
        <v>4</v>
      </c>
      <c r="D686" s="10" t="s">
        <v>424</v>
      </c>
      <c r="E686" s="7">
        <v>7</v>
      </c>
      <c r="F686" s="2">
        <v>0.5</v>
      </c>
    </row>
    <row r="687" spans="2:6" x14ac:dyDescent="0.25">
      <c r="C687" s="9">
        <v>5</v>
      </c>
      <c r="D687" s="10" t="s">
        <v>425</v>
      </c>
      <c r="E687" s="7">
        <v>0</v>
      </c>
      <c r="F687" s="25" t="s">
        <v>67</v>
      </c>
    </row>
    <row r="688" spans="2:6" x14ac:dyDescent="0.25">
      <c r="C688" s="9">
        <v>6</v>
      </c>
      <c r="D688" s="10" t="s">
        <v>426</v>
      </c>
      <c r="E688" s="7">
        <v>0</v>
      </c>
      <c r="F688" s="25" t="s">
        <v>67</v>
      </c>
    </row>
    <row r="689" spans="3:6" x14ac:dyDescent="0.25">
      <c r="C689" s="9">
        <v>7</v>
      </c>
      <c r="D689" s="10" t="s">
        <v>427</v>
      </c>
      <c r="E689" s="7">
        <v>0</v>
      </c>
      <c r="F689" s="25" t="s">
        <v>67</v>
      </c>
    </row>
    <row r="690" spans="3:6" x14ac:dyDescent="0.25">
      <c r="C690" s="9">
        <v>8</v>
      </c>
      <c r="D690" s="10" t="s">
        <v>428</v>
      </c>
      <c r="E690" s="7">
        <v>0</v>
      </c>
      <c r="F690" s="25" t="s">
        <v>67</v>
      </c>
    </row>
    <row r="691" spans="3:6" x14ac:dyDescent="0.25">
      <c r="C691" s="9">
        <v>9</v>
      </c>
      <c r="D691" s="10" t="s">
        <v>429</v>
      </c>
      <c r="E691" s="7">
        <v>0</v>
      </c>
      <c r="F691" s="25" t="s">
        <v>67</v>
      </c>
    </row>
    <row r="692" spans="3:6" x14ac:dyDescent="0.25">
      <c r="C692" s="9">
        <v>10</v>
      </c>
      <c r="D692" s="10" t="s">
        <v>430</v>
      </c>
      <c r="E692" s="7">
        <v>0</v>
      </c>
      <c r="F692" s="25" t="s">
        <v>67</v>
      </c>
    </row>
    <row r="693" spans="3:6" x14ac:dyDescent="0.25">
      <c r="C693" s="9">
        <v>11</v>
      </c>
      <c r="D693" s="10" t="s">
        <v>431</v>
      </c>
      <c r="E693" s="7">
        <v>0</v>
      </c>
      <c r="F693" s="25" t="s">
        <v>67</v>
      </c>
    </row>
    <row r="694" spans="3:6" x14ac:dyDescent="0.25">
      <c r="C694" s="9">
        <v>12</v>
      </c>
      <c r="D694" s="10" t="s">
        <v>432</v>
      </c>
      <c r="E694" s="7">
        <v>0</v>
      </c>
      <c r="F694" s="25" t="s">
        <v>67</v>
      </c>
    </row>
    <row r="695" spans="3:6" x14ac:dyDescent="0.25">
      <c r="C695" s="9">
        <v>13</v>
      </c>
      <c r="D695" s="10" t="s">
        <v>433</v>
      </c>
      <c r="E695" s="7">
        <v>0</v>
      </c>
      <c r="F695" s="25" t="s">
        <v>67</v>
      </c>
    </row>
    <row r="696" spans="3:6" x14ac:dyDescent="0.25">
      <c r="C696" s="9">
        <v>14</v>
      </c>
      <c r="D696" s="10" t="s">
        <v>434</v>
      </c>
      <c r="E696" s="7">
        <v>0</v>
      </c>
      <c r="F696" s="25" t="s">
        <v>67</v>
      </c>
    </row>
    <row r="697" spans="3:6" x14ac:dyDescent="0.25">
      <c r="C697" s="9">
        <v>15</v>
      </c>
      <c r="D697" s="10" t="s">
        <v>435</v>
      </c>
      <c r="E697" s="7">
        <v>0</v>
      </c>
      <c r="F697" s="25" t="s">
        <v>67</v>
      </c>
    </row>
    <row r="698" spans="3:6" x14ac:dyDescent="0.25">
      <c r="C698" s="9">
        <v>16</v>
      </c>
      <c r="D698" s="10" t="s">
        <v>436</v>
      </c>
      <c r="E698" s="7">
        <v>0</v>
      </c>
      <c r="F698" s="25" t="s">
        <v>67</v>
      </c>
    </row>
    <row r="699" spans="3:6" x14ac:dyDescent="0.25">
      <c r="C699" s="9">
        <v>17</v>
      </c>
      <c r="D699" s="10" t="s">
        <v>437</v>
      </c>
      <c r="E699" s="7">
        <v>0</v>
      </c>
      <c r="F699" s="25" t="s">
        <v>67</v>
      </c>
    </row>
    <row r="700" spans="3:6" x14ac:dyDescent="0.25">
      <c r="C700" s="9">
        <v>18</v>
      </c>
      <c r="D700" s="10" t="s">
        <v>438</v>
      </c>
      <c r="E700" s="7">
        <v>0</v>
      </c>
      <c r="F700" s="25" t="s">
        <v>67</v>
      </c>
    </row>
    <row r="701" spans="3:6" x14ac:dyDescent="0.25">
      <c r="C701" s="9">
        <v>19</v>
      </c>
      <c r="D701" s="10" t="s">
        <v>65</v>
      </c>
      <c r="E701" s="7">
        <v>0</v>
      </c>
      <c r="F701" s="25" t="s">
        <v>67</v>
      </c>
    </row>
    <row r="702" spans="3:6" x14ac:dyDescent="0.25">
      <c r="C702" s="9">
        <v>20</v>
      </c>
      <c r="D702" s="10" t="s">
        <v>439</v>
      </c>
      <c r="E702" s="7">
        <v>0</v>
      </c>
      <c r="F702" s="25" t="s">
        <v>67</v>
      </c>
    </row>
    <row r="703" spans="3:6" x14ac:dyDescent="0.25">
      <c r="C703" s="13">
        <v>21</v>
      </c>
      <c r="D703" s="11" t="s">
        <v>233</v>
      </c>
      <c r="E703" s="19">
        <v>0</v>
      </c>
      <c r="F703" s="27" t="s">
        <v>67</v>
      </c>
    </row>
    <row r="704" spans="3:6" x14ac:dyDescent="0.25">
      <c r="C704" s="18"/>
      <c r="D704" s="16" t="s">
        <v>19</v>
      </c>
      <c r="E704" s="17"/>
      <c r="F704" s="15"/>
    </row>
    <row r="706" spans="2:6" x14ac:dyDescent="0.25">
      <c r="B706" s="14" t="str">
        <f xml:space="preserve"> HYPERLINK("#'目次'!B37", "[32]")</f>
        <v>[32]</v>
      </c>
      <c r="C706" s="1" t="s">
        <v>441</v>
      </c>
    </row>
    <row r="707" spans="2:6" x14ac:dyDescent="0.25">
      <c r="B707" s="1"/>
      <c r="C707" s="1"/>
    </row>
    <row r="708" spans="2:6" x14ac:dyDescent="0.25">
      <c r="B708" s="1"/>
      <c r="C708" s="1"/>
    </row>
    <row r="709" spans="2:6" x14ac:dyDescent="0.25">
      <c r="E709" s="12" t="s">
        <v>2</v>
      </c>
      <c r="F709" s="4" t="s">
        <v>3</v>
      </c>
    </row>
    <row r="710" spans="2:6" x14ac:dyDescent="0.25">
      <c r="C710" s="5"/>
      <c r="D710" s="6" t="s">
        <v>10</v>
      </c>
      <c r="E710" s="8">
        <v>1350</v>
      </c>
      <c r="F710" s="3">
        <v>100</v>
      </c>
    </row>
    <row r="711" spans="2:6" x14ac:dyDescent="0.25">
      <c r="C711" s="9">
        <v>1</v>
      </c>
      <c r="D711" s="10" t="s">
        <v>442</v>
      </c>
      <c r="E711" s="7">
        <v>8</v>
      </c>
      <c r="F711" s="2">
        <v>0.6</v>
      </c>
    </row>
    <row r="712" spans="2:6" x14ac:dyDescent="0.25">
      <c r="C712" s="9">
        <v>2</v>
      </c>
      <c r="D712" s="10" t="s">
        <v>443</v>
      </c>
      <c r="E712" s="7">
        <v>1246</v>
      </c>
      <c r="F712" s="2">
        <v>92.3</v>
      </c>
    </row>
    <row r="713" spans="2:6" x14ac:dyDescent="0.25">
      <c r="C713" s="9">
        <v>3</v>
      </c>
      <c r="D713" s="10" t="s">
        <v>444</v>
      </c>
      <c r="E713" s="7">
        <v>8</v>
      </c>
      <c r="F713" s="2">
        <v>0.6</v>
      </c>
    </row>
    <row r="714" spans="2:6" x14ac:dyDescent="0.25">
      <c r="C714" s="9">
        <v>4</v>
      </c>
      <c r="D714" s="10" t="s">
        <v>445</v>
      </c>
      <c r="E714" s="7">
        <v>79</v>
      </c>
      <c r="F714" s="2">
        <v>5.9</v>
      </c>
    </row>
    <row r="715" spans="2:6" x14ac:dyDescent="0.25">
      <c r="C715" s="13">
        <v>5</v>
      </c>
      <c r="D715" s="11" t="s">
        <v>233</v>
      </c>
      <c r="E715" s="19">
        <v>9</v>
      </c>
      <c r="F715" s="20">
        <v>0.7</v>
      </c>
    </row>
    <row r="716" spans="2:6" x14ac:dyDescent="0.25">
      <c r="C716" s="18"/>
      <c r="D716" s="16" t="s">
        <v>19</v>
      </c>
      <c r="E716" s="17"/>
      <c r="F716" s="15"/>
    </row>
    <row r="718" spans="2:6" x14ac:dyDescent="0.25">
      <c r="B718" s="14" t="str">
        <f xml:space="preserve"> HYPERLINK("#'目次'!B38", "[33]")</f>
        <v>[33]</v>
      </c>
      <c r="C718" s="1" t="s">
        <v>447</v>
      </c>
    </row>
    <row r="719" spans="2:6" x14ac:dyDescent="0.25">
      <c r="B719" s="1"/>
      <c r="C719" s="1"/>
    </row>
    <row r="720" spans="2:6" x14ac:dyDescent="0.25">
      <c r="B720" s="1"/>
      <c r="C720" s="1"/>
    </row>
    <row r="721" spans="3:6" x14ac:dyDescent="0.25">
      <c r="E721" s="12" t="s">
        <v>2</v>
      </c>
      <c r="F721" s="4" t="s">
        <v>3</v>
      </c>
    </row>
    <row r="722" spans="3:6" x14ac:dyDescent="0.25">
      <c r="C722" s="5"/>
      <c r="D722" s="6" t="s">
        <v>10</v>
      </c>
      <c r="E722" s="8">
        <v>1350</v>
      </c>
      <c r="F722" s="3">
        <v>100</v>
      </c>
    </row>
    <row r="723" spans="3:6" x14ac:dyDescent="0.25">
      <c r="C723" s="9">
        <v>1</v>
      </c>
      <c r="D723" s="10" t="s">
        <v>448</v>
      </c>
      <c r="E723" s="7">
        <v>87</v>
      </c>
      <c r="F723" s="2">
        <v>6.4</v>
      </c>
    </row>
    <row r="724" spans="3:6" x14ac:dyDescent="0.25">
      <c r="C724" s="9">
        <v>2</v>
      </c>
      <c r="D724" s="10" t="s">
        <v>449</v>
      </c>
      <c r="E724" s="7">
        <v>40</v>
      </c>
      <c r="F724" s="2">
        <v>3</v>
      </c>
    </row>
    <row r="725" spans="3:6" x14ac:dyDescent="0.25">
      <c r="C725" s="9">
        <v>3</v>
      </c>
      <c r="D725" s="10" t="s">
        <v>450</v>
      </c>
      <c r="E725" s="7">
        <v>520</v>
      </c>
      <c r="F725" s="2">
        <v>38.5</v>
      </c>
    </row>
    <row r="726" spans="3:6" x14ac:dyDescent="0.25">
      <c r="C726" s="9">
        <v>4</v>
      </c>
      <c r="D726" s="10" t="s">
        <v>451</v>
      </c>
      <c r="E726" s="7">
        <v>92</v>
      </c>
      <c r="F726" s="2">
        <v>6.8</v>
      </c>
    </row>
    <row r="727" spans="3:6" x14ac:dyDescent="0.25">
      <c r="C727" s="9">
        <v>5</v>
      </c>
      <c r="D727" s="10" t="s">
        <v>452</v>
      </c>
      <c r="E727" s="7">
        <v>180</v>
      </c>
      <c r="F727" s="2">
        <v>13.3</v>
      </c>
    </row>
    <row r="728" spans="3:6" x14ac:dyDescent="0.25">
      <c r="C728" s="9">
        <v>6</v>
      </c>
      <c r="D728" s="10" t="s">
        <v>453</v>
      </c>
      <c r="E728" s="7">
        <v>374</v>
      </c>
      <c r="F728" s="2">
        <v>27.7</v>
      </c>
    </row>
    <row r="729" spans="3:6" x14ac:dyDescent="0.25">
      <c r="C729" s="9">
        <v>7</v>
      </c>
      <c r="D729" s="10" t="s">
        <v>454</v>
      </c>
      <c r="E729" s="7">
        <v>37</v>
      </c>
      <c r="F729" s="2">
        <v>2.7</v>
      </c>
    </row>
    <row r="730" spans="3:6" x14ac:dyDescent="0.25">
      <c r="C730" s="9">
        <v>8</v>
      </c>
      <c r="D730" s="10" t="s">
        <v>65</v>
      </c>
      <c r="E730" s="7">
        <v>2</v>
      </c>
      <c r="F730" s="2">
        <v>0.1</v>
      </c>
    </row>
    <row r="731" spans="3:6" x14ac:dyDescent="0.25">
      <c r="C731" s="9">
        <v>9</v>
      </c>
      <c r="D731" s="10" t="s">
        <v>233</v>
      </c>
      <c r="E731" s="7">
        <v>18</v>
      </c>
      <c r="F731" s="2">
        <v>1.3</v>
      </c>
    </row>
    <row r="732" spans="3:6" x14ac:dyDescent="0.25">
      <c r="C732" s="9"/>
      <c r="D732" s="10" t="s">
        <v>455</v>
      </c>
      <c r="E732" s="7">
        <v>739</v>
      </c>
      <c r="F732" s="2">
        <v>54.7</v>
      </c>
    </row>
    <row r="733" spans="3:6" x14ac:dyDescent="0.25">
      <c r="C733" s="9"/>
      <c r="D733" s="10" t="s">
        <v>456</v>
      </c>
      <c r="E733" s="7">
        <v>593</v>
      </c>
      <c r="F733" s="2">
        <v>43.9</v>
      </c>
    </row>
    <row r="734" spans="3:6" x14ac:dyDescent="0.25">
      <c r="C734" s="13"/>
      <c r="D734" s="11" t="s">
        <v>457</v>
      </c>
      <c r="E734" s="19">
        <v>612</v>
      </c>
      <c r="F734" s="20">
        <v>45.3</v>
      </c>
    </row>
    <row r="735" spans="3:6" x14ac:dyDescent="0.25">
      <c r="C735" s="18"/>
      <c r="D735" s="16" t="s">
        <v>19</v>
      </c>
      <c r="E735" s="17"/>
      <c r="F735" s="15"/>
    </row>
    <row r="737" spans="2:6" x14ac:dyDescent="0.25">
      <c r="B737" s="14" t="str">
        <f xml:space="preserve"> HYPERLINK("#'目次'!B39", "[34]")</f>
        <v>[34]</v>
      </c>
      <c r="C737" s="1" t="s">
        <v>459</v>
      </c>
    </row>
    <row r="738" spans="2:6" x14ac:dyDescent="0.25">
      <c r="B738" s="1"/>
      <c r="C738" s="1"/>
    </row>
    <row r="739" spans="2:6" x14ac:dyDescent="0.25">
      <c r="B739" s="1"/>
      <c r="C739" s="1"/>
    </row>
    <row r="740" spans="2:6" x14ac:dyDescent="0.25">
      <c r="E740" s="12" t="s">
        <v>2</v>
      </c>
      <c r="F740" s="4" t="s">
        <v>3</v>
      </c>
    </row>
    <row r="741" spans="2:6" x14ac:dyDescent="0.25">
      <c r="C741" s="5"/>
      <c r="D741" s="6" t="s">
        <v>10</v>
      </c>
      <c r="E741" s="8">
        <v>1350</v>
      </c>
      <c r="F741" s="3">
        <v>100</v>
      </c>
    </row>
    <row r="742" spans="2:6" x14ac:dyDescent="0.25">
      <c r="C742" s="9">
        <v>1</v>
      </c>
      <c r="D742" s="10" t="s">
        <v>448</v>
      </c>
      <c r="E742" s="7">
        <v>152</v>
      </c>
      <c r="F742" s="2">
        <v>11.3</v>
      </c>
    </row>
    <row r="743" spans="2:6" x14ac:dyDescent="0.25">
      <c r="C743" s="9">
        <v>2</v>
      </c>
      <c r="D743" s="10" t="s">
        <v>449</v>
      </c>
      <c r="E743" s="7">
        <v>27</v>
      </c>
      <c r="F743" s="2">
        <v>2</v>
      </c>
    </row>
    <row r="744" spans="2:6" x14ac:dyDescent="0.25">
      <c r="C744" s="9">
        <v>3</v>
      </c>
      <c r="D744" s="10" t="s">
        <v>450</v>
      </c>
      <c r="E744" s="7">
        <v>875</v>
      </c>
      <c r="F744" s="2">
        <v>64.8</v>
      </c>
    </row>
    <row r="745" spans="2:6" x14ac:dyDescent="0.25">
      <c r="C745" s="9">
        <v>4</v>
      </c>
      <c r="D745" s="10" t="s">
        <v>451</v>
      </c>
      <c r="E745" s="7">
        <v>56</v>
      </c>
      <c r="F745" s="2">
        <v>4.0999999999999996</v>
      </c>
    </row>
    <row r="746" spans="2:6" x14ac:dyDescent="0.25">
      <c r="C746" s="9">
        <v>5</v>
      </c>
      <c r="D746" s="10" t="s">
        <v>452</v>
      </c>
      <c r="E746" s="7">
        <v>23</v>
      </c>
      <c r="F746" s="2">
        <v>1.7</v>
      </c>
    </row>
    <row r="747" spans="2:6" x14ac:dyDescent="0.25">
      <c r="C747" s="9">
        <v>6</v>
      </c>
      <c r="D747" s="10" t="s">
        <v>453</v>
      </c>
      <c r="E747" s="7">
        <v>81</v>
      </c>
      <c r="F747" s="2">
        <v>6</v>
      </c>
    </row>
    <row r="748" spans="2:6" x14ac:dyDescent="0.25">
      <c r="C748" s="9">
        <v>7</v>
      </c>
      <c r="D748" s="10" t="s">
        <v>454</v>
      </c>
      <c r="E748" s="7">
        <v>15</v>
      </c>
      <c r="F748" s="2">
        <v>1.1000000000000001</v>
      </c>
    </row>
    <row r="749" spans="2:6" x14ac:dyDescent="0.25">
      <c r="C749" s="9">
        <v>8</v>
      </c>
      <c r="D749" s="10" t="s">
        <v>65</v>
      </c>
      <c r="E749" s="7">
        <v>2</v>
      </c>
      <c r="F749" s="2">
        <v>0.1</v>
      </c>
    </row>
    <row r="750" spans="2:6" x14ac:dyDescent="0.25">
      <c r="C750" s="9">
        <v>9</v>
      </c>
      <c r="D750" s="10" t="s">
        <v>460</v>
      </c>
      <c r="E750" s="7">
        <v>63</v>
      </c>
      <c r="F750" s="2">
        <v>4.7</v>
      </c>
    </row>
    <row r="751" spans="2:6" x14ac:dyDescent="0.25">
      <c r="C751" s="9">
        <v>10</v>
      </c>
      <c r="D751" s="10" t="s">
        <v>233</v>
      </c>
      <c r="E751" s="7">
        <v>56</v>
      </c>
      <c r="F751" s="2">
        <v>4.0999999999999996</v>
      </c>
    </row>
    <row r="752" spans="2:6" x14ac:dyDescent="0.25">
      <c r="C752" s="9"/>
      <c r="D752" s="10" t="s">
        <v>455</v>
      </c>
      <c r="E752" s="7">
        <v>1110</v>
      </c>
      <c r="F752" s="2">
        <v>82.2</v>
      </c>
    </row>
    <row r="753" spans="2:6" x14ac:dyDescent="0.25">
      <c r="C753" s="9"/>
      <c r="D753" s="10" t="s">
        <v>456</v>
      </c>
      <c r="E753" s="7">
        <v>121</v>
      </c>
      <c r="F753" s="2">
        <v>9</v>
      </c>
    </row>
    <row r="754" spans="2:6" x14ac:dyDescent="0.25">
      <c r="C754" s="13"/>
      <c r="D754" s="11" t="s">
        <v>457</v>
      </c>
      <c r="E754" s="19">
        <v>931</v>
      </c>
      <c r="F754" s="20">
        <v>69</v>
      </c>
    </row>
    <row r="755" spans="2:6" x14ac:dyDescent="0.25">
      <c r="C755" s="18"/>
      <c r="D755" s="16" t="s">
        <v>19</v>
      </c>
      <c r="E755" s="17"/>
      <c r="F755" s="15"/>
    </row>
    <row r="757" spans="2:6" x14ac:dyDescent="0.25">
      <c r="B757" s="14" t="str">
        <f xml:space="preserve"> HYPERLINK("#'目次'!B40", "[35]")</f>
        <v>[35]</v>
      </c>
      <c r="C757" s="1" t="s">
        <v>462</v>
      </c>
    </row>
    <row r="758" spans="2:6" x14ac:dyDescent="0.25">
      <c r="B758" s="1"/>
      <c r="C758" s="1"/>
    </row>
    <row r="759" spans="2:6" x14ac:dyDescent="0.25">
      <c r="B759" s="1"/>
      <c r="C759" s="1"/>
    </row>
    <row r="760" spans="2:6" x14ac:dyDescent="0.25">
      <c r="E760" s="12" t="s">
        <v>2</v>
      </c>
      <c r="F760" s="4" t="s">
        <v>3</v>
      </c>
    </row>
    <row r="761" spans="2:6" x14ac:dyDescent="0.25">
      <c r="C761" s="5"/>
      <c r="D761" s="6" t="s">
        <v>10</v>
      </c>
      <c r="E761" s="8">
        <v>1350</v>
      </c>
      <c r="F761" s="3">
        <v>100</v>
      </c>
    </row>
    <row r="762" spans="2:6" x14ac:dyDescent="0.25">
      <c r="C762" s="9">
        <v>1</v>
      </c>
      <c r="D762" s="10" t="s">
        <v>463</v>
      </c>
      <c r="E762" s="7">
        <v>0</v>
      </c>
      <c r="F762" s="25" t="s">
        <v>67</v>
      </c>
    </row>
    <row r="763" spans="2:6" x14ac:dyDescent="0.25">
      <c r="C763" s="9">
        <v>2</v>
      </c>
      <c r="D763" s="10" t="s">
        <v>464</v>
      </c>
      <c r="E763" s="7">
        <v>28</v>
      </c>
      <c r="F763" s="2">
        <v>2.1</v>
      </c>
    </row>
    <row r="764" spans="2:6" x14ac:dyDescent="0.25">
      <c r="C764" s="9">
        <v>3</v>
      </c>
      <c r="D764" s="10" t="s">
        <v>465</v>
      </c>
      <c r="E764" s="7">
        <v>191</v>
      </c>
      <c r="F764" s="2">
        <v>14.1</v>
      </c>
    </row>
    <row r="765" spans="2:6" x14ac:dyDescent="0.25">
      <c r="C765" s="9">
        <v>4</v>
      </c>
      <c r="D765" s="10" t="s">
        <v>466</v>
      </c>
      <c r="E765" s="7">
        <v>602</v>
      </c>
      <c r="F765" s="2">
        <v>44.6</v>
      </c>
    </row>
    <row r="766" spans="2:6" x14ac:dyDescent="0.25">
      <c r="C766" s="9">
        <v>5</v>
      </c>
      <c r="D766" s="10" t="s">
        <v>467</v>
      </c>
      <c r="E766" s="7">
        <v>331</v>
      </c>
      <c r="F766" s="2">
        <v>24.5</v>
      </c>
    </row>
    <row r="767" spans="2:6" x14ac:dyDescent="0.25">
      <c r="C767" s="9">
        <v>6</v>
      </c>
      <c r="D767" s="10" t="s">
        <v>468</v>
      </c>
      <c r="E767" s="7">
        <v>120</v>
      </c>
      <c r="F767" s="2">
        <v>8.9</v>
      </c>
    </row>
    <row r="768" spans="2:6" x14ac:dyDescent="0.25">
      <c r="C768" s="9">
        <v>7</v>
      </c>
      <c r="D768" s="10" t="s">
        <v>469</v>
      </c>
      <c r="E768" s="7">
        <v>38</v>
      </c>
      <c r="F768" s="2">
        <v>2.8</v>
      </c>
    </row>
    <row r="769" spans="2:6" x14ac:dyDescent="0.25">
      <c r="C769" s="9">
        <v>8</v>
      </c>
      <c r="D769" s="10" t="s">
        <v>470</v>
      </c>
      <c r="E769" s="7">
        <v>15</v>
      </c>
      <c r="F769" s="2">
        <v>1.1000000000000001</v>
      </c>
    </row>
    <row r="770" spans="2:6" x14ac:dyDescent="0.25">
      <c r="C770" s="9">
        <v>9</v>
      </c>
      <c r="D770" s="10" t="s">
        <v>471</v>
      </c>
      <c r="E770" s="7">
        <v>8</v>
      </c>
      <c r="F770" s="2">
        <v>0.6</v>
      </c>
    </row>
    <row r="771" spans="2:6" x14ac:dyDescent="0.25">
      <c r="C771" s="9">
        <v>10</v>
      </c>
      <c r="D771" s="10" t="s">
        <v>472</v>
      </c>
      <c r="E771" s="7">
        <v>1</v>
      </c>
      <c r="F771" s="2">
        <v>0.1</v>
      </c>
    </row>
    <row r="772" spans="2:6" x14ac:dyDescent="0.25">
      <c r="C772" s="9">
        <v>11</v>
      </c>
      <c r="D772" s="10" t="s">
        <v>473</v>
      </c>
      <c r="E772" s="7">
        <v>1</v>
      </c>
      <c r="F772" s="2">
        <v>0.1</v>
      </c>
    </row>
    <row r="773" spans="2:6" x14ac:dyDescent="0.25">
      <c r="C773" s="9">
        <v>12</v>
      </c>
      <c r="D773" s="10" t="s">
        <v>233</v>
      </c>
      <c r="E773" s="7">
        <v>15</v>
      </c>
      <c r="F773" s="2">
        <v>1.1000000000000001</v>
      </c>
    </row>
    <row r="774" spans="2:6" x14ac:dyDescent="0.25">
      <c r="C774" s="9"/>
      <c r="D774" s="10" t="s">
        <v>474</v>
      </c>
      <c r="E774" s="21" t="s">
        <v>67</v>
      </c>
      <c r="F774" s="23">
        <v>4.4000000000000004</v>
      </c>
    </row>
    <row r="775" spans="2:6" x14ac:dyDescent="0.25">
      <c r="C775" s="13"/>
      <c r="D775" s="11" t="s">
        <v>247</v>
      </c>
      <c r="E775" s="22" t="s">
        <v>67</v>
      </c>
      <c r="F775" s="24">
        <v>1.2</v>
      </c>
    </row>
    <row r="776" spans="2:6" x14ac:dyDescent="0.25">
      <c r="C776" s="18"/>
      <c r="D776" s="16" t="s">
        <v>19</v>
      </c>
      <c r="E776" s="17"/>
      <c r="F776" s="15"/>
    </row>
    <row r="778" spans="2:6" x14ac:dyDescent="0.25">
      <c r="B778" s="14" t="str">
        <f xml:space="preserve"> HYPERLINK("#'目次'!B41", "[36]")</f>
        <v>[36]</v>
      </c>
      <c r="C778" s="1" t="s">
        <v>476</v>
      </c>
    </row>
    <row r="779" spans="2:6" x14ac:dyDescent="0.25">
      <c r="B779" s="1"/>
      <c r="C779" s="1"/>
    </row>
    <row r="780" spans="2:6" x14ac:dyDescent="0.25">
      <c r="B780" s="1"/>
      <c r="C780" s="1"/>
    </row>
    <row r="781" spans="2:6" x14ac:dyDescent="0.25">
      <c r="E781" s="12" t="s">
        <v>2</v>
      </c>
      <c r="F781" s="4" t="s">
        <v>3</v>
      </c>
    </row>
    <row r="782" spans="2:6" x14ac:dyDescent="0.25">
      <c r="C782" s="5"/>
      <c r="D782" s="6" t="s">
        <v>10</v>
      </c>
      <c r="E782" s="8">
        <v>1350</v>
      </c>
      <c r="F782" s="3">
        <v>100</v>
      </c>
    </row>
    <row r="783" spans="2:6" x14ac:dyDescent="0.25">
      <c r="C783" s="9">
        <v>1</v>
      </c>
      <c r="D783" s="10" t="s">
        <v>421</v>
      </c>
      <c r="E783" s="7">
        <v>1256</v>
      </c>
      <c r="F783" s="2">
        <v>93</v>
      </c>
    </row>
    <row r="784" spans="2:6" x14ac:dyDescent="0.25">
      <c r="C784" s="9">
        <v>2</v>
      </c>
      <c r="D784" s="10" t="s">
        <v>422</v>
      </c>
      <c r="E784" s="7">
        <v>1334</v>
      </c>
      <c r="F784" s="2">
        <v>98.8</v>
      </c>
    </row>
    <row r="785" spans="3:6" x14ac:dyDescent="0.25">
      <c r="C785" s="9">
        <v>3</v>
      </c>
      <c r="D785" s="10" t="s">
        <v>423</v>
      </c>
      <c r="E785" s="7">
        <v>108</v>
      </c>
      <c r="F785" s="2">
        <v>8</v>
      </c>
    </row>
    <row r="786" spans="3:6" x14ac:dyDescent="0.25">
      <c r="C786" s="9">
        <v>4</v>
      </c>
      <c r="D786" s="10" t="s">
        <v>424</v>
      </c>
      <c r="E786" s="7">
        <v>145</v>
      </c>
      <c r="F786" s="2">
        <v>10.7</v>
      </c>
    </row>
    <row r="787" spans="3:6" x14ac:dyDescent="0.25">
      <c r="C787" s="9">
        <v>5</v>
      </c>
      <c r="D787" s="10" t="s">
        <v>425</v>
      </c>
      <c r="E787" s="7">
        <v>10</v>
      </c>
      <c r="F787" s="2">
        <v>0.7</v>
      </c>
    </row>
    <row r="788" spans="3:6" x14ac:dyDescent="0.25">
      <c r="C788" s="9">
        <v>6</v>
      </c>
      <c r="D788" s="10" t="s">
        <v>426</v>
      </c>
      <c r="E788" s="7">
        <v>9</v>
      </c>
      <c r="F788" s="2">
        <v>0.7</v>
      </c>
    </row>
    <row r="789" spans="3:6" x14ac:dyDescent="0.25">
      <c r="C789" s="9">
        <v>7</v>
      </c>
      <c r="D789" s="10" t="s">
        <v>427</v>
      </c>
      <c r="E789" s="7">
        <v>4</v>
      </c>
      <c r="F789" s="2">
        <v>0.3</v>
      </c>
    </row>
    <row r="790" spans="3:6" x14ac:dyDescent="0.25">
      <c r="C790" s="9">
        <v>8</v>
      </c>
      <c r="D790" s="10" t="s">
        <v>428</v>
      </c>
      <c r="E790" s="7">
        <v>13</v>
      </c>
      <c r="F790" s="2">
        <v>1</v>
      </c>
    </row>
    <row r="791" spans="3:6" x14ac:dyDescent="0.25">
      <c r="C791" s="9">
        <v>9</v>
      </c>
      <c r="D791" s="10" t="s">
        <v>429</v>
      </c>
      <c r="E791" s="7">
        <v>1100</v>
      </c>
      <c r="F791" s="2">
        <v>81.5</v>
      </c>
    </row>
    <row r="792" spans="3:6" x14ac:dyDescent="0.25">
      <c r="C792" s="9">
        <v>10</v>
      </c>
      <c r="D792" s="10" t="s">
        <v>430</v>
      </c>
      <c r="E792" s="7">
        <v>0</v>
      </c>
      <c r="F792" s="25" t="s">
        <v>67</v>
      </c>
    </row>
    <row r="793" spans="3:6" x14ac:dyDescent="0.25">
      <c r="C793" s="9">
        <v>11</v>
      </c>
      <c r="D793" s="10" t="s">
        <v>431</v>
      </c>
      <c r="E793" s="7">
        <v>2</v>
      </c>
      <c r="F793" s="2">
        <v>0.1</v>
      </c>
    </row>
    <row r="794" spans="3:6" x14ac:dyDescent="0.25">
      <c r="C794" s="9">
        <v>12</v>
      </c>
      <c r="D794" s="10" t="s">
        <v>432</v>
      </c>
      <c r="E794" s="7">
        <v>0</v>
      </c>
      <c r="F794" s="25" t="s">
        <v>67</v>
      </c>
    </row>
    <row r="795" spans="3:6" x14ac:dyDescent="0.25">
      <c r="C795" s="9">
        <v>13</v>
      </c>
      <c r="D795" s="10" t="s">
        <v>433</v>
      </c>
      <c r="E795" s="7">
        <v>0</v>
      </c>
      <c r="F795" s="25" t="s">
        <v>67</v>
      </c>
    </row>
    <row r="796" spans="3:6" x14ac:dyDescent="0.25">
      <c r="C796" s="9">
        <v>14</v>
      </c>
      <c r="D796" s="10" t="s">
        <v>434</v>
      </c>
      <c r="E796" s="7">
        <v>0</v>
      </c>
      <c r="F796" s="25" t="s">
        <v>67</v>
      </c>
    </row>
    <row r="797" spans="3:6" x14ac:dyDescent="0.25">
      <c r="C797" s="9">
        <v>15</v>
      </c>
      <c r="D797" s="10" t="s">
        <v>435</v>
      </c>
      <c r="E797" s="7">
        <v>0</v>
      </c>
      <c r="F797" s="25" t="s">
        <v>67</v>
      </c>
    </row>
    <row r="798" spans="3:6" x14ac:dyDescent="0.25">
      <c r="C798" s="9">
        <v>16</v>
      </c>
      <c r="D798" s="10" t="s">
        <v>436</v>
      </c>
      <c r="E798" s="7">
        <v>0</v>
      </c>
      <c r="F798" s="25" t="s">
        <v>67</v>
      </c>
    </row>
    <row r="799" spans="3:6" x14ac:dyDescent="0.25">
      <c r="C799" s="9">
        <v>17</v>
      </c>
      <c r="D799" s="10" t="s">
        <v>437</v>
      </c>
      <c r="E799" s="7">
        <v>0</v>
      </c>
      <c r="F799" s="25" t="s">
        <v>67</v>
      </c>
    </row>
    <row r="800" spans="3:6" x14ac:dyDescent="0.25">
      <c r="C800" s="9">
        <v>18</v>
      </c>
      <c r="D800" s="10" t="s">
        <v>438</v>
      </c>
      <c r="E800" s="7">
        <v>0</v>
      </c>
      <c r="F800" s="25" t="s">
        <v>67</v>
      </c>
    </row>
    <row r="801" spans="2:6" x14ac:dyDescent="0.25">
      <c r="C801" s="9">
        <v>19</v>
      </c>
      <c r="D801" s="10" t="s">
        <v>65</v>
      </c>
      <c r="E801" s="7">
        <v>2</v>
      </c>
      <c r="F801" s="2">
        <v>0.1</v>
      </c>
    </row>
    <row r="802" spans="2:6" x14ac:dyDescent="0.25">
      <c r="C802" s="9">
        <v>20</v>
      </c>
      <c r="D802" s="10" t="s">
        <v>439</v>
      </c>
      <c r="E802" s="7">
        <v>0</v>
      </c>
      <c r="F802" s="25" t="s">
        <v>67</v>
      </c>
    </row>
    <row r="803" spans="2:6" x14ac:dyDescent="0.25">
      <c r="C803" s="9">
        <v>21</v>
      </c>
      <c r="D803" s="10" t="s">
        <v>233</v>
      </c>
      <c r="E803" s="7">
        <v>0</v>
      </c>
      <c r="F803" s="25" t="s">
        <v>67</v>
      </c>
    </row>
    <row r="804" spans="2:6" x14ac:dyDescent="0.25">
      <c r="C804" s="13"/>
      <c r="D804" s="11" t="s">
        <v>234</v>
      </c>
      <c r="E804" s="19">
        <v>3983</v>
      </c>
      <c r="F804" s="20">
        <v>295</v>
      </c>
    </row>
    <row r="805" spans="2:6" x14ac:dyDescent="0.25">
      <c r="C805" s="18"/>
      <c r="D805" s="16" t="s">
        <v>19</v>
      </c>
      <c r="E805" s="17"/>
      <c r="F805" s="15"/>
    </row>
    <row r="807" spans="2:6" x14ac:dyDescent="0.25">
      <c r="B807" s="14" t="str">
        <f xml:space="preserve"> HYPERLINK("#'目次'!B42", "[37]")</f>
        <v>[37]</v>
      </c>
      <c r="C807" s="1" t="s">
        <v>478</v>
      </c>
    </row>
    <row r="808" spans="2:6" x14ac:dyDescent="0.25">
      <c r="B808" s="1"/>
      <c r="C808" s="1"/>
    </row>
    <row r="809" spans="2:6" x14ac:dyDescent="0.25">
      <c r="B809" s="1"/>
      <c r="C809" s="1"/>
    </row>
    <row r="810" spans="2:6" x14ac:dyDescent="0.25">
      <c r="E810" s="12" t="s">
        <v>2</v>
      </c>
      <c r="F810" s="4" t="s">
        <v>3</v>
      </c>
    </row>
    <row r="811" spans="2:6" x14ac:dyDescent="0.25">
      <c r="C811" s="5"/>
      <c r="D811" s="6" t="s">
        <v>10</v>
      </c>
      <c r="E811" s="8">
        <v>1350</v>
      </c>
      <c r="F811" s="3">
        <v>100</v>
      </c>
    </row>
    <row r="812" spans="2:6" x14ac:dyDescent="0.25">
      <c r="C812" s="9">
        <v>1</v>
      </c>
      <c r="D812" s="10" t="s">
        <v>421</v>
      </c>
      <c r="E812" s="7">
        <v>1256</v>
      </c>
      <c r="F812" s="2">
        <v>93</v>
      </c>
    </row>
    <row r="813" spans="2:6" x14ac:dyDescent="0.25">
      <c r="C813" s="9">
        <v>2</v>
      </c>
      <c r="D813" s="10" t="s">
        <v>422</v>
      </c>
      <c r="E813" s="7">
        <v>1334</v>
      </c>
      <c r="F813" s="2">
        <v>98.8</v>
      </c>
    </row>
    <row r="814" spans="2:6" x14ac:dyDescent="0.25">
      <c r="C814" s="9">
        <v>3</v>
      </c>
      <c r="D814" s="10" t="s">
        <v>423</v>
      </c>
      <c r="E814" s="7">
        <v>108</v>
      </c>
      <c r="F814" s="2">
        <v>8</v>
      </c>
    </row>
    <row r="815" spans="2:6" x14ac:dyDescent="0.25">
      <c r="C815" s="9">
        <v>4</v>
      </c>
      <c r="D815" s="10" t="s">
        <v>424</v>
      </c>
      <c r="E815" s="7">
        <v>145</v>
      </c>
      <c r="F815" s="2">
        <v>10.7</v>
      </c>
    </row>
    <row r="816" spans="2:6" x14ac:dyDescent="0.25">
      <c r="C816" s="9">
        <v>5</v>
      </c>
      <c r="D816" s="10" t="s">
        <v>425</v>
      </c>
      <c r="E816" s="7">
        <v>10</v>
      </c>
      <c r="F816" s="2">
        <v>0.7</v>
      </c>
    </row>
    <row r="817" spans="3:6" x14ac:dyDescent="0.25">
      <c r="C817" s="9">
        <v>6</v>
      </c>
      <c r="D817" s="10" t="s">
        <v>426</v>
      </c>
      <c r="E817" s="7">
        <v>9</v>
      </c>
      <c r="F817" s="2">
        <v>0.7</v>
      </c>
    </row>
    <row r="818" spans="3:6" x14ac:dyDescent="0.25">
      <c r="C818" s="9">
        <v>7</v>
      </c>
      <c r="D818" s="10" t="s">
        <v>427</v>
      </c>
      <c r="E818" s="7">
        <v>4</v>
      </c>
      <c r="F818" s="2">
        <v>0.3</v>
      </c>
    </row>
    <row r="819" spans="3:6" x14ac:dyDescent="0.25">
      <c r="C819" s="9">
        <v>8</v>
      </c>
      <c r="D819" s="10" t="s">
        <v>428</v>
      </c>
      <c r="E819" s="7">
        <v>13</v>
      </c>
      <c r="F819" s="2">
        <v>1</v>
      </c>
    </row>
    <row r="820" spans="3:6" x14ac:dyDescent="0.25">
      <c r="C820" s="9">
        <v>9</v>
      </c>
      <c r="D820" s="10" t="s">
        <v>479</v>
      </c>
      <c r="E820" s="7">
        <v>405</v>
      </c>
      <c r="F820" s="2">
        <v>30</v>
      </c>
    </row>
    <row r="821" spans="3:6" x14ac:dyDescent="0.25">
      <c r="C821" s="9">
        <v>10</v>
      </c>
      <c r="D821" s="10" t="s">
        <v>480</v>
      </c>
      <c r="E821" s="7">
        <v>365</v>
      </c>
      <c r="F821" s="2">
        <v>27</v>
      </c>
    </row>
    <row r="822" spans="3:6" x14ac:dyDescent="0.25">
      <c r="C822" s="9">
        <v>11</v>
      </c>
      <c r="D822" s="10" t="s">
        <v>481</v>
      </c>
      <c r="E822" s="7">
        <v>368</v>
      </c>
      <c r="F822" s="2">
        <v>27.3</v>
      </c>
    </row>
    <row r="823" spans="3:6" x14ac:dyDescent="0.25">
      <c r="C823" s="9">
        <v>12</v>
      </c>
      <c r="D823" s="10" t="s">
        <v>482</v>
      </c>
      <c r="E823" s="7">
        <v>346</v>
      </c>
      <c r="F823" s="2">
        <v>25.6</v>
      </c>
    </row>
    <row r="824" spans="3:6" x14ac:dyDescent="0.25">
      <c r="C824" s="9">
        <v>13</v>
      </c>
      <c r="D824" s="10" t="s">
        <v>483</v>
      </c>
      <c r="E824" s="7">
        <v>2</v>
      </c>
      <c r="F824" s="2">
        <v>0.1</v>
      </c>
    </row>
    <row r="825" spans="3:6" x14ac:dyDescent="0.25">
      <c r="C825" s="9">
        <v>14</v>
      </c>
      <c r="D825" s="10" t="s">
        <v>430</v>
      </c>
      <c r="E825" s="7">
        <v>0</v>
      </c>
      <c r="F825" s="25" t="s">
        <v>67</v>
      </c>
    </row>
    <row r="826" spans="3:6" x14ac:dyDescent="0.25">
      <c r="C826" s="9">
        <v>15</v>
      </c>
      <c r="D826" s="10" t="s">
        <v>431</v>
      </c>
      <c r="E826" s="7">
        <v>2</v>
      </c>
      <c r="F826" s="2">
        <v>0.1</v>
      </c>
    </row>
    <row r="827" spans="3:6" x14ac:dyDescent="0.25">
      <c r="C827" s="9">
        <v>16</v>
      </c>
      <c r="D827" s="10" t="s">
        <v>432</v>
      </c>
      <c r="E827" s="7">
        <v>0</v>
      </c>
      <c r="F827" s="25" t="s">
        <v>67</v>
      </c>
    </row>
    <row r="828" spans="3:6" x14ac:dyDescent="0.25">
      <c r="C828" s="9">
        <v>17</v>
      </c>
      <c r="D828" s="10" t="s">
        <v>433</v>
      </c>
      <c r="E828" s="7">
        <v>0</v>
      </c>
      <c r="F828" s="25" t="s">
        <v>67</v>
      </c>
    </row>
    <row r="829" spans="3:6" x14ac:dyDescent="0.25">
      <c r="C829" s="9">
        <v>18</v>
      </c>
      <c r="D829" s="10" t="s">
        <v>434</v>
      </c>
      <c r="E829" s="7">
        <v>0</v>
      </c>
      <c r="F829" s="25" t="s">
        <v>67</v>
      </c>
    </row>
    <row r="830" spans="3:6" x14ac:dyDescent="0.25">
      <c r="C830" s="9">
        <v>19</v>
      </c>
      <c r="D830" s="10" t="s">
        <v>435</v>
      </c>
      <c r="E830" s="7">
        <v>0</v>
      </c>
      <c r="F830" s="25" t="s">
        <v>67</v>
      </c>
    </row>
    <row r="831" spans="3:6" x14ac:dyDescent="0.25">
      <c r="C831" s="9">
        <v>20</v>
      </c>
      <c r="D831" s="10" t="s">
        <v>436</v>
      </c>
      <c r="E831" s="7">
        <v>0</v>
      </c>
      <c r="F831" s="25" t="s">
        <v>67</v>
      </c>
    </row>
    <row r="832" spans="3:6" x14ac:dyDescent="0.25">
      <c r="C832" s="9">
        <v>21</v>
      </c>
      <c r="D832" s="10" t="s">
        <v>437</v>
      </c>
      <c r="E832" s="7">
        <v>0</v>
      </c>
      <c r="F832" s="25" t="s">
        <v>67</v>
      </c>
    </row>
    <row r="833" spans="2:6" x14ac:dyDescent="0.25">
      <c r="C833" s="9">
        <v>22</v>
      </c>
      <c r="D833" s="10" t="s">
        <v>438</v>
      </c>
      <c r="E833" s="7">
        <v>0</v>
      </c>
      <c r="F833" s="25" t="s">
        <v>67</v>
      </c>
    </row>
    <row r="834" spans="2:6" x14ac:dyDescent="0.25">
      <c r="C834" s="9">
        <v>23</v>
      </c>
      <c r="D834" s="10" t="s">
        <v>65</v>
      </c>
      <c r="E834" s="7">
        <v>2</v>
      </c>
      <c r="F834" s="2">
        <v>0.1</v>
      </c>
    </row>
    <row r="835" spans="2:6" x14ac:dyDescent="0.25">
      <c r="C835" s="9">
        <v>24</v>
      </c>
      <c r="D835" s="10" t="s">
        <v>439</v>
      </c>
      <c r="E835" s="7">
        <v>0</v>
      </c>
      <c r="F835" s="25" t="s">
        <v>67</v>
      </c>
    </row>
    <row r="836" spans="2:6" x14ac:dyDescent="0.25">
      <c r="C836" s="9">
        <v>25</v>
      </c>
      <c r="D836" s="10" t="s">
        <v>233</v>
      </c>
      <c r="E836" s="7">
        <v>0</v>
      </c>
      <c r="F836" s="25" t="s">
        <v>67</v>
      </c>
    </row>
    <row r="837" spans="2:6" x14ac:dyDescent="0.25">
      <c r="C837" s="13"/>
      <c r="D837" s="11" t="s">
        <v>234</v>
      </c>
      <c r="E837" s="19">
        <v>4369</v>
      </c>
      <c r="F837" s="20">
        <v>323.60000000000002</v>
      </c>
    </row>
    <row r="838" spans="2:6" x14ac:dyDescent="0.25">
      <c r="C838" s="18"/>
      <c r="D838" s="16" t="s">
        <v>19</v>
      </c>
      <c r="E838" s="17"/>
      <c r="F838" s="15"/>
    </row>
    <row r="840" spans="2:6" x14ac:dyDescent="0.25">
      <c r="B840" s="14" t="str">
        <f xml:space="preserve"> HYPERLINK("#'目次'!B43", "[38]")</f>
        <v>[38]</v>
      </c>
      <c r="C840" s="1" t="s">
        <v>485</v>
      </c>
    </row>
    <row r="841" spans="2:6" x14ac:dyDescent="0.25">
      <c r="B841" s="1"/>
      <c r="C841" s="1"/>
    </row>
    <row r="842" spans="2:6" x14ac:dyDescent="0.25">
      <c r="B842" s="1"/>
      <c r="C842" s="1"/>
    </row>
    <row r="843" spans="2:6" x14ac:dyDescent="0.25">
      <c r="E843" s="12" t="s">
        <v>2</v>
      </c>
      <c r="F843" s="4" t="s">
        <v>3</v>
      </c>
    </row>
    <row r="844" spans="2:6" x14ac:dyDescent="0.25">
      <c r="C844" s="5"/>
      <c r="D844" s="6" t="s">
        <v>10</v>
      </c>
      <c r="E844" s="8">
        <v>1350</v>
      </c>
      <c r="F844" s="3">
        <v>100</v>
      </c>
    </row>
    <row r="845" spans="2:6" x14ac:dyDescent="0.25">
      <c r="C845" s="9">
        <v>1</v>
      </c>
      <c r="D845" s="10" t="s">
        <v>486</v>
      </c>
      <c r="E845" s="7">
        <v>1190</v>
      </c>
      <c r="F845" s="2">
        <v>88.1</v>
      </c>
    </row>
    <row r="846" spans="2:6" x14ac:dyDescent="0.25">
      <c r="C846" s="9">
        <v>2</v>
      </c>
      <c r="D846" s="10" t="s">
        <v>487</v>
      </c>
      <c r="E846" s="7">
        <v>159</v>
      </c>
      <c r="F846" s="2">
        <v>11.8</v>
      </c>
    </row>
    <row r="847" spans="2:6" x14ac:dyDescent="0.25">
      <c r="C847" s="9">
        <v>3</v>
      </c>
      <c r="D847" s="10" t="s">
        <v>65</v>
      </c>
      <c r="E847" s="7">
        <v>1</v>
      </c>
      <c r="F847" s="2">
        <v>0.1</v>
      </c>
    </row>
    <row r="848" spans="2:6" x14ac:dyDescent="0.25">
      <c r="C848" s="13">
        <v>4</v>
      </c>
      <c r="D848" s="11" t="s">
        <v>233</v>
      </c>
      <c r="E848" s="19">
        <v>0</v>
      </c>
      <c r="F848" s="27" t="s">
        <v>67</v>
      </c>
    </row>
    <row r="849" spans="2:6" x14ac:dyDescent="0.25">
      <c r="C849" s="18"/>
      <c r="D849" s="16" t="s">
        <v>19</v>
      </c>
      <c r="E849" s="17"/>
      <c r="F849" s="15"/>
    </row>
    <row r="851" spans="2:6" x14ac:dyDescent="0.25">
      <c r="B851" s="14" t="str">
        <f xml:space="preserve"> HYPERLINK("#'目次'!B44", "[39]")</f>
        <v>[39]</v>
      </c>
      <c r="C851" s="1" t="s">
        <v>489</v>
      </c>
    </row>
    <row r="852" spans="2:6" x14ac:dyDescent="0.25">
      <c r="B852" s="1" t="s">
        <v>7</v>
      </c>
      <c r="C852" s="1" t="s">
        <v>490</v>
      </c>
    </row>
    <row r="853" spans="2:6" x14ac:dyDescent="0.25">
      <c r="B853" s="1"/>
      <c r="C853" s="1"/>
    </row>
    <row r="854" spans="2:6" x14ac:dyDescent="0.25">
      <c r="E854" s="12" t="s">
        <v>2</v>
      </c>
      <c r="F854" s="4" t="s">
        <v>3</v>
      </c>
    </row>
    <row r="855" spans="2:6" x14ac:dyDescent="0.25">
      <c r="C855" s="5"/>
      <c r="D855" s="6" t="s">
        <v>10</v>
      </c>
      <c r="E855" s="8">
        <v>1100</v>
      </c>
      <c r="F855" s="3">
        <v>100</v>
      </c>
    </row>
    <row r="856" spans="2:6" x14ac:dyDescent="0.25">
      <c r="C856" s="9">
        <v>1</v>
      </c>
      <c r="D856" s="10" t="s">
        <v>479</v>
      </c>
      <c r="E856" s="7">
        <v>405</v>
      </c>
      <c r="F856" s="2">
        <v>36.799999999999997</v>
      </c>
    </row>
    <row r="857" spans="2:6" x14ac:dyDescent="0.25">
      <c r="C857" s="9">
        <v>2</v>
      </c>
      <c r="D857" s="10" t="s">
        <v>480</v>
      </c>
      <c r="E857" s="7">
        <v>365</v>
      </c>
      <c r="F857" s="2">
        <v>33.200000000000003</v>
      </c>
    </row>
    <row r="858" spans="2:6" x14ac:dyDescent="0.25">
      <c r="C858" s="9">
        <v>3</v>
      </c>
      <c r="D858" s="10" t="s">
        <v>481</v>
      </c>
      <c r="E858" s="7">
        <v>368</v>
      </c>
      <c r="F858" s="2">
        <v>33.5</v>
      </c>
    </row>
    <row r="859" spans="2:6" x14ac:dyDescent="0.25">
      <c r="C859" s="9">
        <v>4</v>
      </c>
      <c r="D859" s="10" t="s">
        <v>482</v>
      </c>
      <c r="E859" s="7">
        <v>346</v>
      </c>
      <c r="F859" s="2">
        <v>31.5</v>
      </c>
    </row>
    <row r="860" spans="2:6" x14ac:dyDescent="0.25">
      <c r="C860" s="13">
        <v>5</v>
      </c>
      <c r="D860" s="11" t="s">
        <v>233</v>
      </c>
      <c r="E860" s="19">
        <v>2</v>
      </c>
      <c r="F860" s="20">
        <v>0.2</v>
      </c>
    </row>
    <row r="861" spans="2:6" x14ac:dyDescent="0.25">
      <c r="C861" s="18"/>
      <c r="D861" s="16" t="s">
        <v>19</v>
      </c>
      <c r="E861" s="17"/>
      <c r="F861" s="15"/>
    </row>
    <row r="863" spans="2:6" x14ac:dyDescent="0.25">
      <c r="B863" s="14" t="str">
        <f xml:space="preserve"> HYPERLINK("#'目次'!B45", "[40]")</f>
        <v>[40]</v>
      </c>
      <c r="C863" s="1" t="s">
        <v>492</v>
      </c>
    </row>
    <row r="864" spans="2:6" x14ac:dyDescent="0.25">
      <c r="B864" s="1" t="s">
        <v>7</v>
      </c>
      <c r="C864" s="1" t="s">
        <v>493</v>
      </c>
    </row>
    <row r="865" spans="2:6" x14ac:dyDescent="0.25">
      <c r="B865" s="1"/>
      <c r="C865" s="1"/>
    </row>
    <row r="866" spans="2:6" x14ac:dyDescent="0.25">
      <c r="E866" s="12" t="s">
        <v>2</v>
      </c>
      <c r="F866" s="4" t="s">
        <v>3</v>
      </c>
    </row>
    <row r="867" spans="2:6" x14ac:dyDescent="0.25">
      <c r="C867" s="5"/>
      <c r="D867" s="6" t="s">
        <v>10</v>
      </c>
      <c r="E867" s="8">
        <v>405</v>
      </c>
      <c r="F867" s="3">
        <v>100</v>
      </c>
    </row>
    <row r="868" spans="2:6" x14ac:dyDescent="0.25">
      <c r="C868" s="9">
        <v>1</v>
      </c>
      <c r="D868" s="10" t="s">
        <v>463</v>
      </c>
      <c r="E868" s="7">
        <v>352</v>
      </c>
      <c r="F868" s="2">
        <v>86.9</v>
      </c>
    </row>
    <row r="869" spans="2:6" x14ac:dyDescent="0.25">
      <c r="C869" s="9">
        <v>2</v>
      </c>
      <c r="D869" s="10" t="s">
        <v>464</v>
      </c>
      <c r="E869" s="7">
        <v>42</v>
      </c>
      <c r="F869" s="2">
        <v>10.4</v>
      </c>
    </row>
    <row r="870" spans="2:6" x14ac:dyDescent="0.25">
      <c r="C870" s="9">
        <v>3</v>
      </c>
      <c r="D870" s="10" t="s">
        <v>465</v>
      </c>
      <c r="E870" s="7">
        <v>9</v>
      </c>
      <c r="F870" s="2">
        <v>2.2000000000000002</v>
      </c>
    </row>
    <row r="871" spans="2:6" x14ac:dyDescent="0.25">
      <c r="C871" s="9">
        <v>4</v>
      </c>
      <c r="D871" s="10" t="s">
        <v>466</v>
      </c>
      <c r="E871" s="7">
        <v>1</v>
      </c>
      <c r="F871" s="2">
        <v>0.2</v>
      </c>
    </row>
    <row r="872" spans="2:6" x14ac:dyDescent="0.25">
      <c r="C872" s="9">
        <v>5</v>
      </c>
      <c r="D872" s="10" t="s">
        <v>494</v>
      </c>
      <c r="E872" s="7">
        <v>0</v>
      </c>
      <c r="F872" s="25" t="s">
        <v>67</v>
      </c>
    </row>
    <row r="873" spans="2:6" x14ac:dyDescent="0.25">
      <c r="C873" s="9">
        <v>6</v>
      </c>
      <c r="D873" s="10" t="s">
        <v>233</v>
      </c>
      <c r="E873" s="7">
        <v>1</v>
      </c>
      <c r="F873" s="2">
        <v>0.2</v>
      </c>
    </row>
    <row r="874" spans="2:6" x14ac:dyDescent="0.25">
      <c r="C874" s="9"/>
      <c r="D874" s="10" t="s">
        <v>474</v>
      </c>
      <c r="E874" s="21" t="s">
        <v>67</v>
      </c>
      <c r="F874" s="23">
        <v>1.2</v>
      </c>
    </row>
    <row r="875" spans="2:6" x14ac:dyDescent="0.25">
      <c r="C875" s="13"/>
      <c r="D875" s="11" t="s">
        <v>247</v>
      </c>
      <c r="E875" s="22" t="s">
        <v>67</v>
      </c>
      <c r="F875" s="24">
        <v>0.4</v>
      </c>
    </row>
    <row r="876" spans="2:6" x14ac:dyDescent="0.25">
      <c r="C876" s="18"/>
      <c r="D876" s="16" t="s">
        <v>19</v>
      </c>
      <c r="E876" s="17"/>
      <c r="F876" s="15"/>
    </row>
    <row r="878" spans="2:6" x14ac:dyDescent="0.25">
      <c r="B878" s="14" t="str">
        <f xml:space="preserve"> HYPERLINK("#'目次'!B46", "[41]")</f>
        <v>[41]</v>
      </c>
      <c r="C878" s="1" t="s">
        <v>496</v>
      </c>
    </row>
    <row r="879" spans="2:6" x14ac:dyDescent="0.25">
      <c r="B879" s="1" t="s">
        <v>7</v>
      </c>
      <c r="C879" s="1" t="s">
        <v>497</v>
      </c>
    </row>
    <row r="880" spans="2:6" x14ac:dyDescent="0.25">
      <c r="B880" s="1"/>
      <c r="C880" s="1"/>
    </row>
    <row r="881" spans="2:6" x14ac:dyDescent="0.25">
      <c r="E881" s="12" t="s">
        <v>2</v>
      </c>
      <c r="F881" s="4" t="s">
        <v>3</v>
      </c>
    </row>
    <row r="882" spans="2:6" x14ac:dyDescent="0.25">
      <c r="C882" s="5"/>
      <c r="D882" s="6" t="s">
        <v>10</v>
      </c>
      <c r="E882" s="8">
        <v>365</v>
      </c>
      <c r="F882" s="3">
        <v>100</v>
      </c>
    </row>
    <row r="883" spans="2:6" x14ac:dyDescent="0.25">
      <c r="C883" s="9">
        <v>1</v>
      </c>
      <c r="D883" s="10" t="s">
        <v>463</v>
      </c>
      <c r="E883" s="7">
        <v>319</v>
      </c>
      <c r="F883" s="2">
        <v>87.4</v>
      </c>
    </row>
    <row r="884" spans="2:6" x14ac:dyDescent="0.25">
      <c r="C884" s="9">
        <v>2</v>
      </c>
      <c r="D884" s="10" t="s">
        <v>464</v>
      </c>
      <c r="E884" s="7">
        <v>38</v>
      </c>
      <c r="F884" s="2">
        <v>10.4</v>
      </c>
    </row>
    <row r="885" spans="2:6" x14ac:dyDescent="0.25">
      <c r="C885" s="9">
        <v>3</v>
      </c>
      <c r="D885" s="10" t="s">
        <v>465</v>
      </c>
      <c r="E885" s="7">
        <v>5</v>
      </c>
      <c r="F885" s="2">
        <v>1.4</v>
      </c>
    </row>
    <row r="886" spans="2:6" x14ac:dyDescent="0.25">
      <c r="C886" s="9">
        <v>4</v>
      </c>
      <c r="D886" s="10" t="s">
        <v>466</v>
      </c>
      <c r="E886" s="7">
        <v>2</v>
      </c>
      <c r="F886" s="2">
        <v>0.5</v>
      </c>
    </row>
    <row r="887" spans="2:6" x14ac:dyDescent="0.25">
      <c r="C887" s="9">
        <v>5</v>
      </c>
      <c r="D887" s="10" t="s">
        <v>494</v>
      </c>
      <c r="E887" s="7">
        <v>0</v>
      </c>
      <c r="F887" s="25" t="s">
        <v>67</v>
      </c>
    </row>
    <row r="888" spans="2:6" x14ac:dyDescent="0.25">
      <c r="C888" s="9">
        <v>6</v>
      </c>
      <c r="D888" s="10" t="s">
        <v>233</v>
      </c>
      <c r="E888" s="7">
        <v>1</v>
      </c>
      <c r="F888" s="2">
        <v>0.3</v>
      </c>
    </row>
    <row r="889" spans="2:6" x14ac:dyDescent="0.25">
      <c r="C889" s="9"/>
      <c r="D889" s="10" t="s">
        <v>474</v>
      </c>
      <c r="E889" s="21" t="s">
        <v>67</v>
      </c>
      <c r="F889" s="23">
        <v>1.1000000000000001</v>
      </c>
    </row>
    <row r="890" spans="2:6" x14ac:dyDescent="0.25">
      <c r="C890" s="13"/>
      <c r="D890" s="11" t="s">
        <v>247</v>
      </c>
      <c r="E890" s="22" t="s">
        <v>67</v>
      </c>
      <c r="F890" s="24">
        <v>0.4</v>
      </c>
    </row>
    <row r="891" spans="2:6" x14ac:dyDescent="0.25">
      <c r="C891" s="18"/>
      <c r="D891" s="16" t="s">
        <v>19</v>
      </c>
      <c r="E891" s="17"/>
      <c r="F891" s="15"/>
    </row>
    <row r="893" spans="2:6" x14ac:dyDescent="0.25">
      <c r="B893" s="14" t="str">
        <f xml:space="preserve"> HYPERLINK("#'目次'!B47", "[42]")</f>
        <v>[42]</v>
      </c>
      <c r="C893" s="1" t="s">
        <v>499</v>
      </c>
    </row>
    <row r="894" spans="2:6" x14ac:dyDescent="0.25">
      <c r="B894" s="1" t="s">
        <v>7</v>
      </c>
      <c r="C894" s="1" t="s">
        <v>500</v>
      </c>
    </row>
    <row r="895" spans="2:6" x14ac:dyDescent="0.25">
      <c r="B895" s="1"/>
      <c r="C895" s="1"/>
    </row>
    <row r="896" spans="2:6" x14ac:dyDescent="0.25">
      <c r="E896" s="12" t="s">
        <v>2</v>
      </c>
      <c r="F896" s="4" t="s">
        <v>3</v>
      </c>
    </row>
    <row r="897" spans="2:6" x14ac:dyDescent="0.25">
      <c r="C897" s="5"/>
      <c r="D897" s="6" t="s">
        <v>10</v>
      </c>
      <c r="E897" s="8">
        <v>368</v>
      </c>
      <c r="F897" s="3">
        <v>100</v>
      </c>
    </row>
    <row r="898" spans="2:6" x14ac:dyDescent="0.25">
      <c r="C898" s="9">
        <v>1</v>
      </c>
      <c r="D898" s="10" t="s">
        <v>463</v>
      </c>
      <c r="E898" s="7">
        <v>329</v>
      </c>
      <c r="F898" s="2">
        <v>89.4</v>
      </c>
    </row>
    <row r="899" spans="2:6" x14ac:dyDescent="0.25">
      <c r="C899" s="9">
        <v>2</v>
      </c>
      <c r="D899" s="10" t="s">
        <v>464</v>
      </c>
      <c r="E899" s="7">
        <v>38</v>
      </c>
      <c r="F899" s="2">
        <v>10.3</v>
      </c>
    </row>
    <row r="900" spans="2:6" x14ac:dyDescent="0.25">
      <c r="C900" s="9">
        <v>3</v>
      </c>
      <c r="D900" s="10" t="s">
        <v>465</v>
      </c>
      <c r="E900" s="7">
        <v>0</v>
      </c>
      <c r="F900" s="25" t="s">
        <v>67</v>
      </c>
    </row>
    <row r="901" spans="2:6" x14ac:dyDescent="0.25">
      <c r="C901" s="9">
        <v>4</v>
      </c>
      <c r="D901" s="10" t="s">
        <v>466</v>
      </c>
      <c r="E901" s="7">
        <v>1</v>
      </c>
      <c r="F901" s="2">
        <v>0.3</v>
      </c>
    </row>
    <row r="902" spans="2:6" x14ac:dyDescent="0.25">
      <c r="C902" s="9">
        <v>5</v>
      </c>
      <c r="D902" s="10" t="s">
        <v>494</v>
      </c>
      <c r="E902" s="7">
        <v>0</v>
      </c>
      <c r="F902" s="25" t="s">
        <v>67</v>
      </c>
    </row>
    <row r="903" spans="2:6" x14ac:dyDescent="0.25">
      <c r="C903" s="9">
        <v>6</v>
      </c>
      <c r="D903" s="10" t="s">
        <v>233</v>
      </c>
      <c r="E903" s="7">
        <v>0</v>
      </c>
      <c r="F903" s="25" t="s">
        <v>67</v>
      </c>
    </row>
    <row r="904" spans="2:6" x14ac:dyDescent="0.25">
      <c r="C904" s="9"/>
      <c r="D904" s="10" t="s">
        <v>474</v>
      </c>
      <c r="E904" s="21" t="s">
        <v>67</v>
      </c>
      <c r="F904" s="23">
        <v>1.1000000000000001</v>
      </c>
    </row>
    <row r="905" spans="2:6" x14ac:dyDescent="0.25">
      <c r="C905" s="13"/>
      <c r="D905" s="11" t="s">
        <v>247</v>
      </c>
      <c r="E905" s="22" t="s">
        <v>67</v>
      </c>
      <c r="F905" s="24">
        <v>0.3</v>
      </c>
    </row>
    <row r="906" spans="2:6" x14ac:dyDescent="0.25">
      <c r="C906" s="18"/>
      <c r="D906" s="16" t="s">
        <v>19</v>
      </c>
      <c r="E906" s="17"/>
      <c r="F906" s="15"/>
    </row>
    <row r="908" spans="2:6" x14ac:dyDescent="0.25">
      <c r="B908" s="14" t="str">
        <f xml:space="preserve"> HYPERLINK("#'目次'!B48", "[43]")</f>
        <v>[43]</v>
      </c>
      <c r="C908" s="1" t="s">
        <v>502</v>
      </c>
    </row>
    <row r="909" spans="2:6" x14ac:dyDescent="0.25">
      <c r="B909" s="1" t="s">
        <v>7</v>
      </c>
      <c r="C909" s="1" t="s">
        <v>503</v>
      </c>
    </row>
    <row r="910" spans="2:6" x14ac:dyDescent="0.25">
      <c r="B910" s="1"/>
      <c r="C910" s="1"/>
    </row>
    <row r="911" spans="2:6" x14ac:dyDescent="0.25">
      <c r="E911" s="12" t="s">
        <v>2</v>
      </c>
      <c r="F911" s="4" t="s">
        <v>3</v>
      </c>
    </row>
    <row r="912" spans="2:6" x14ac:dyDescent="0.25">
      <c r="C912" s="5"/>
      <c r="D912" s="6" t="s">
        <v>10</v>
      </c>
      <c r="E912" s="8">
        <v>346</v>
      </c>
      <c r="F912" s="3">
        <v>100</v>
      </c>
    </row>
    <row r="913" spans="2:6" x14ac:dyDescent="0.25">
      <c r="C913" s="9">
        <v>1</v>
      </c>
      <c r="D913" s="10" t="s">
        <v>463</v>
      </c>
      <c r="E913" s="7">
        <v>313</v>
      </c>
      <c r="F913" s="2">
        <v>90.5</v>
      </c>
    </row>
    <row r="914" spans="2:6" x14ac:dyDescent="0.25">
      <c r="C914" s="9">
        <v>2</v>
      </c>
      <c r="D914" s="10" t="s">
        <v>464</v>
      </c>
      <c r="E914" s="7">
        <v>29</v>
      </c>
      <c r="F914" s="2">
        <v>8.4</v>
      </c>
    </row>
    <row r="915" spans="2:6" x14ac:dyDescent="0.25">
      <c r="C915" s="9">
        <v>3</v>
      </c>
      <c r="D915" s="10" t="s">
        <v>465</v>
      </c>
      <c r="E915" s="7">
        <v>4</v>
      </c>
      <c r="F915" s="2">
        <v>1.2</v>
      </c>
    </row>
    <row r="916" spans="2:6" x14ac:dyDescent="0.25">
      <c r="C916" s="9">
        <v>4</v>
      </c>
      <c r="D916" s="10" t="s">
        <v>466</v>
      </c>
      <c r="E916" s="7">
        <v>0</v>
      </c>
      <c r="F916" s="25" t="s">
        <v>67</v>
      </c>
    </row>
    <row r="917" spans="2:6" x14ac:dyDescent="0.25">
      <c r="C917" s="9">
        <v>5</v>
      </c>
      <c r="D917" s="10" t="s">
        <v>494</v>
      </c>
      <c r="E917" s="7">
        <v>0</v>
      </c>
      <c r="F917" s="25" t="s">
        <v>67</v>
      </c>
    </row>
    <row r="918" spans="2:6" x14ac:dyDescent="0.25">
      <c r="C918" s="9">
        <v>6</v>
      </c>
      <c r="D918" s="10" t="s">
        <v>233</v>
      </c>
      <c r="E918" s="7">
        <v>0</v>
      </c>
      <c r="F918" s="25" t="s">
        <v>67</v>
      </c>
    </row>
    <row r="919" spans="2:6" x14ac:dyDescent="0.25">
      <c r="C919" s="9"/>
      <c r="D919" s="10" t="s">
        <v>474</v>
      </c>
      <c r="E919" s="21" t="s">
        <v>67</v>
      </c>
      <c r="F919" s="23">
        <v>1.1000000000000001</v>
      </c>
    </row>
    <row r="920" spans="2:6" x14ac:dyDescent="0.25">
      <c r="C920" s="13"/>
      <c r="D920" s="11" t="s">
        <v>247</v>
      </c>
      <c r="E920" s="22" t="s">
        <v>67</v>
      </c>
      <c r="F920" s="24">
        <v>0.3</v>
      </c>
    </row>
    <row r="921" spans="2:6" x14ac:dyDescent="0.25">
      <c r="C921" s="18"/>
      <c r="D921" s="16" t="s">
        <v>19</v>
      </c>
      <c r="E921" s="17"/>
      <c r="F921" s="15"/>
    </row>
    <row r="923" spans="2:6" x14ac:dyDescent="0.25">
      <c r="B923" s="14" t="str">
        <f xml:space="preserve"> HYPERLINK("#'目次'!B49", "[44]")</f>
        <v>[44]</v>
      </c>
      <c r="C923" s="1" t="s">
        <v>505</v>
      </c>
    </row>
    <row r="924" spans="2:6" x14ac:dyDescent="0.25">
      <c r="B924" s="1" t="s">
        <v>7</v>
      </c>
      <c r="C924" s="1" t="s">
        <v>506</v>
      </c>
    </row>
    <row r="925" spans="2:6" x14ac:dyDescent="0.25">
      <c r="B925" s="1"/>
      <c r="C925" s="1"/>
    </row>
    <row r="926" spans="2:6" x14ac:dyDescent="0.25">
      <c r="E926" s="12" t="s">
        <v>2</v>
      </c>
      <c r="F926" s="4" t="s">
        <v>3</v>
      </c>
    </row>
    <row r="927" spans="2:6" x14ac:dyDescent="0.25">
      <c r="C927" s="5"/>
      <c r="D927" s="6" t="s">
        <v>10</v>
      </c>
      <c r="E927" s="8">
        <v>1256</v>
      </c>
      <c r="F927" s="3">
        <v>100</v>
      </c>
    </row>
    <row r="928" spans="2:6" x14ac:dyDescent="0.25">
      <c r="C928" s="9">
        <v>1</v>
      </c>
      <c r="D928" s="10" t="s">
        <v>507</v>
      </c>
      <c r="E928" s="7">
        <v>196</v>
      </c>
      <c r="F928" s="2">
        <v>15.6</v>
      </c>
    </row>
    <row r="929" spans="2:6" x14ac:dyDescent="0.25">
      <c r="C929" s="9">
        <v>2</v>
      </c>
      <c r="D929" s="10" t="s">
        <v>508</v>
      </c>
      <c r="E929" s="7">
        <v>390</v>
      </c>
      <c r="F929" s="2">
        <v>31.1</v>
      </c>
    </row>
    <row r="930" spans="2:6" x14ac:dyDescent="0.25">
      <c r="C930" s="9">
        <v>3</v>
      </c>
      <c r="D930" s="10" t="s">
        <v>509</v>
      </c>
      <c r="E930" s="7">
        <v>374</v>
      </c>
      <c r="F930" s="2">
        <v>29.8</v>
      </c>
    </row>
    <row r="931" spans="2:6" x14ac:dyDescent="0.25">
      <c r="C931" s="9">
        <v>4</v>
      </c>
      <c r="D931" s="10" t="s">
        <v>510</v>
      </c>
      <c r="E931" s="7">
        <v>276</v>
      </c>
      <c r="F931" s="2">
        <v>22</v>
      </c>
    </row>
    <row r="932" spans="2:6" x14ac:dyDescent="0.25">
      <c r="C932" s="9">
        <v>5</v>
      </c>
      <c r="D932" s="10" t="s">
        <v>233</v>
      </c>
      <c r="E932" s="7">
        <v>20</v>
      </c>
      <c r="F932" s="2">
        <v>1.6</v>
      </c>
    </row>
    <row r="933" spans="2:6" x14ac:dyDescent="0.25">
      <c r="C933" s="9"/>
      <c r="D933" s="10" t="s">
        <v>511</v>
      </c>
      <c r="E933" s="7">
        <v>586</v>
      </c>
      <c r="F933" s="2">
        <v>46.7</v>
      </c>
    </row>
    <row r="934" spans="2:6" x14ac:dyDescent="0.25">
      <c r="C934" s="13"/>
      <c r="D934" s="11" t="s">
        <v>512</v>
      </c>
      <c r="E934" s="19">
        <v>650</v>
      </c>
      <c r="F934" s="20">
        <v>51.8</v>
      </c>
    </row>
    <row r="935" spans="2:6" x14ac:dyDescent="0.25">
      <c r="C935" s="18"/>
      <c r="D935" s="16" t="s">
        <v>19</v>
      </c>
      <c r="E935" s="17"/>
      <c r="F935" s="15"/>
    </row>
    <row r="937" spans="2:6" x14ac:dyDescent="0.25">
      <c r="B937" s="14" t="str">
        <f xml:space="preserve"> HYPERLINK("#'目次'!B50", "[45]")</f>
        <v>[45]</v>
      </c>
      <c r="C937" s="1" t="s">
        <v>514</v>
      </c>
    </row>
    <row r="938" spans="2:6" x14ac:dyDescent="0.25">
      <c r="B938" s="1" t="s">
        <v>7</v>
      </c>
      <c r="C938" s="1" t="s">
        <v>515</v>
      </c>
    </row>
    <row r="939" spans="2:6" x14ac:dyDescent="0.25">
      <c r="B939" s="1"/>
      <c r="C939" s="1"/>
    </row>
    <row r="940" spans="2:6" x14ac:dyDescent="0.25">
      <c r="E940" s="12" t="s">
        <v>2</v>
      </c>
      <c r="F940" s="4" t="s">
        <v>3</v>
      </c>
    </row>
    <row r="941" spans="2:6" x14ac:dyDescent="0.25">
      <c r="C941" s="5"/>
      <c r="D941" s="6" t="s">
        <v>10</v>
      </c>
      <c r="E941" s="8">
        <v>1334</v>
      </c>
      <c r="F941" s="3">
        <v>100</v>
      </c>
    </row>
    <row r="942" spans="2:6" x14ac:dyDescent="0.25">
      <c r="C942" s="9">
        <v>1</v>
      </c>
      <c r="D942" s="10" t="s">
        <v>507</v>
      </c>
      <c r="E942" s="7">
        <v>79</v>
      </c>
      <c r="F942" s="2">
        <v>5.9</v>
      </c>
    </row>
    <row r="943" spans="2:6" x14ac:dyDescent="0.25">
      <c r="C943" s="9">
        <v>2</v>
      </c>
      <c r="D943" s="10" t="s">
        <v>508</v>
      </c>
      <c r="E943" s="7">
        <v>275</v>
      </c>
      <c r="F943" s="2">
        <v>20.6</v>
      </c>
    </row>
    <row r="944" spans="2:6" x14ac:dyDescent="0.25">
      <c r="C944" s="9">
        <v>3</v>
      </c>
      <c r="D944" s="10" t="s">
        <v>509</v>
      </c>
      <c r="E944" s="7">
        <v>578</v>
      </c>
      <c r="F944" s="2">
        <v>43.3</v>
      </c>
    </row>
    <row r="945" spans="2:6" x14ac:dyDescent="0.25">
      <c r="C945" s="9">
        <v>4</v>
      </c>
      <c r="D945" s="10" t="s">
        <v>510</v>
      </c>
      <c r="E945" s="7">
        <v>376</v>
      </c>
      <c r="F945" s="2">
        <v>28.2</v>
      </c>
    </row>
    <row r="946" spans="2:6" x14ac:dyDescent="0.25">
      <c r="C946" s="9">
        <v>5</v>
      </c>
      <c r="D946" s="10" t="s">
        <v>233</v>
      </c>
      <c r="E946" s="7">
        <v>26</v>
      </c>
      <c r="F946" s="2">
        <v>1.9</v>
      </c>
    </row>
    <row r="947" spans="2:6" x14ac:dyDescent="0.25">
      <c r="C947" s="9"/>
      <c r="D947" s="10" t="s">
        <v>511</v>
      </c>
      <c r="E947" s="7">
        <v>354</v>
      </c>
      <c r="F947" s="2">
        <v>26.5</v>
      </c>
    </row>
    <row r="948" spans="2:6" x14ac:dyDescent="0.25">
      <c r="C948" s="13"/>
      <c r="D948" s="11" t="s">
        <v>512</v>
      </c>
      <c r="E948" s="19">
        <v>954</v>
      </c>
      <c r="F948" s="20">
        <v>71.5</v>
      </c>
    </row>
    <row r="949" spans="2:6" x14ac:dyDescent="0.25">
      <c r="C949" s="18"/>
      <c r="D949" s="16" t="s">
        <v>19</v>
      </c>
      <c r="E949" s="17"/>
      <c r="F949" s="15"/>
    </row>
    <row r="951" spans="2:6" x14ac:dyDescent="0.25">
      <c r="B951" s="14" t="str">
        <f xml:space="preserve"> HYPERLINK("#'目次'!B51", "[46]")</f>
        <v>[46]</v>
      </c>
      <c r="C951" s="1" t="s">
        <v>517</v>
      </c>
    </row>
    <row r="952" spans="2:6" x14ac:dyDescent="0.25">
      <c r="B952" s="1"/>
      <c r="C952" s="1"/>
    </row>
    <row r="953" spans="2:6" x14ac:dyDescent="0.25">
      <c r="B953" s="1"/>
      <c r="C953" s="1"/>
    </row>
    <row r="954" spans="2:6" x14ac:dyDescent="0.25">
      <c r="E954" s="12" t="s">
        <v>2</v>
      </c>
      <c r="F954" s="4" t="s">
        <v>3</v>
      </c>
    </row>
    <row r="955" spans="2:6" x14ac:dyDescent="0.25">
      <c r="C955" s="5"/>
      <c r="D955" s="6" t="s">
        <v>10</v>
      </c>
      <c r="E955" s="8">
        <v>1350</v>
      </c>
      <c r="F955" s="3">
        <v>100</v>
      </c>
    </row>
    <row r="956" spans="2:6" x14ac:dyDescent="0.25">
      <c r="C956" s="9">
        <v>1</v>
      </c>
      <c r="D956" s="10" t="s">
        <v>507</v>
      </c>
      <c r="E956" s="7">
        <v>169</v>
      </c>
      <c r="F956" s="2">
        <v>12.5</v>
      </c>
    </row>
    <row r="957" spans="2:6" x14ac:dyDescent="0.25">
      <c r="C957" s="9">
        <v>2</v>
      </c>
      <c r="D957" s="10" t="s">
        <v>508</v>
      </c>
      <c r="E957" s="7">
        <v>711</v>
      </c>
      <c r="F957" s="2">
        <v>52.7</v>
      </c>
    </row>
    <row r="958" spans="2:6" x14ac:dyDescent="0.25">
      <c r="C958" s="9">
        <v>3</v>
      </c>
      <c r="D958" s="10" t="s">
        <v>509</v>
      </c>
      <c r="E958" s="7">
        <v>350</v>
      </c>
      <c r="F958" s="2">
        <v>25.9</v>
      </c>
    </row>
    <row r="959" spans="2:6" x14ac:dyDescent="0.25">
      <c r="C959" s="9">
        <v>4</v>
      </c>
      <c r="D959" s="10" t="s">
        <v>518</v>
      </c>
      <c r="E959" s="7">
        <v>114</v>
      </c>
      <c r="F959" s="2">
        <v>8.4</v>
      </c>
    </row>
    <row r="960" spans="2:6" x14ac:dyDescent="0.25">
      <c r="C960" s="9">
        <v>5</v>
      </c>
      <c r="D960" s="10" t="s">
        <v>233</v>
      </c>
      <c r="E960" s="7">
        <v>6</v>
      </c>
      <c r="F960" s="2">
        <v>0.4</v>
      </c>
    </row>
    <row r="961" spans="2:6" x14ac:dyDescent="0.25">
      <c r="C961" s="9"/>
      <c r="D961" s="10" t="s">
        <v>511</v>
      </c>
      <c r="E961" s="7">
        <v>880</v>
      </c>
      <c r="F961" s="2">
        <v>65.2</v>
      </c>
    </row>
    <row r="962" spans="2:6" x14ac:dyDescent="0.25">
      <c r="C962" s="13"/>
      <c r="D962" s="11" t="s">
        <v>512</v>
      </c>
      <c r="E962" s="19">
        <v>464</v>
      </c>
      <c r="F962" s="20">
        <v>34.4</v>
      </c>
    </row>
    <row r="963" spans="2:6" x14ac:dyDescent="0.25">
      <c r="C963" s="18"/>
      <c r="D963" s="16" t="s">
        <v>19</v>
      </c>
      <c r="E963" s="17"/>
      <c r="F963" s="15"/>
    </row>
    <row r="965" spans="2:6" x14ac:dyDescent="0.25">
      <c r="B965" s="14" t="str">
        <f xml:space="preserve"> HYPERLINK("#'目次'!B52", "[47]")</f>
        <v>[47]</v>
      </c>
      <c r="C965" s="1" t="s">
        <v>520</v>
      </c>
    </row>
    <row r="966" spans="2:6" x14ac:dyDescent="0.25">
      <c r="B966" s="1"/>
      <c r="C966" s="1"/>
    </row>
    <row r="967" spans="2:6" x14ac:dyDescent="0.25">
      <c r="B967" s="1"/>
      <c r="C967" s="1"/>
    </row>
    <row r="968" spans="2:6" x14ac:dyDescent="0.25">
      <c r="E968" s="12" t="s">
        <v>2</v>
      </c>
      <c r="F968" s="4" t="s">
        <v>3</v>
      </c>
    </row>
    <row r="969" spans="2:6" x14ac:dyDescent="0.25">
      <c r="C969" s="5"/>
      <c r="D969" s="6" t="s">
        <v>10</v>
      </c>
      <c r="E969" s="8">
        <v>1350</v>
      </c>
      <c r="F969" s="3">
        <v>100</v>
      </c>
    </row>
    <row r="970" spans="2:6" x14ac:dyDescent="0.25">
      <c r="C970" s="9">
        <v>1</v>
      </c>
      <c r="D970" s="10" t="s">
        <v>521</v>
      </c>
      <c r="E970" s="7">
        <v>894</v>
      </c>
      <c r="F970" s="2">
        <v>66.2</v>
      </c>
    </row>
    <row r="971" spans="2:6" x14ac:dyDescent="0.25">
      <c r="C971" s="9">
        <v>2</v>
      </c>
      <c r="D971" s="10" t="s">
        <v>522</v>
      </c>
      <c r="E971" s="7">
        <v>320</v>
      </c>
      <c r="F971" s="2">
        <v>23.7</v>
      </c>
    </row>
    <row r="972" spans="2:6" x14ac:dyDescent="0.25">
      <c r="C972" s="9">
        <v>3</v>
      </c>
      <c r="D972" s="10" t="s">
        <v>523</v>
      </c>
      <c r="E972" s="7">
        <v>59</v>
      </c>
      <c r="F972" s="2">
        <v>4.4000000000000004</v>
      </c>
    </row>
    <row r="973" spans="2:6" x14ac:dyDescent="0.25">
      <c r="C973" s="9">
        <v>4</v>
      </c>
      <c r="D973" s="10" t="s">
        <v>524</v>
      </c>
      <c r="E973" s="7">
        <v>9</v>
      </c>
      <c r="F973" s="2">
        <v>0.7</v>
      </c>
    </row>
    <row r="974" spans="2:6" x14ac:dyDescent="0.25">
      <c r="C974" s="9">
        <v>5</v>
      </c>
      <c r="D974" s="10" t="s">
        <v>525</v>
      </c>
      <c r="E974" s="7">
        <v>54</v>
      </c>
      <c r="F974" s="2">
        <v>4</v>
      </c>
    </row>
    <row r="975" spans="2:6" x14ac:dyDescent="0.25">
      <c r="C975" s="13">
        <v>6</v>
      </c>
      <c r="D975" s="11" t="s">
        <v>233</v>
      </c>
      <c r="E975" s="19">
        <v>14</v>
      </c>
      <c r="F975" s="20">
        <v>1</v>
      </c>
    </row>
    <row r="976" spans="2:6" x14ac:dyDescent="0.25">
      <c r="C976" s="18"/>
      <c r="D976" s="16" t="s">
        <v>19</v>
      </c>
      <c r="E976" s="17"/>
      <c r="F976" s="15"/>
    </row>
    <row r="978" spans="2:6" x14ac:dyDescent="0.25">
      <c r="B978" s="14" t="str">
        <f xml:space="preserve"> HYPERLINK("#'目次'!B53", "[48]")</f>
        <v>[48]</v>
      </c>
      <c r="C978" s="1" t="s">
        <v>527</v>
      </c>
    </row>
    <row r="979" spans="2:6" x14ac:dyDescent="0.25">
      <c r="B979" s="1"/>
      <c r="C979" s="1"/>
    </row>
    <row r="980" spans="2:6" x14ac:dyDescent="0.25">
      <c r="B980" s="1"/>
      <c r="C980" s="1"/>
    </row>
    <row r="981" spans="2:6" x14ac:dyDescent="0.25">
      <c r="E981" s="12" t="s">
        <v>2</v>
      </c>
      <c r="F981" s="4" t="s">
        <v>3</v>
      </c>
    </row>
    <row r="982" spans="2:6" x14ac:dyDescent="0.25">
      <c r="C982" s="5"/>
      <c r="D982" s="6" t="s">
        <v>10</v>
      </c>
      <c r="E982" s="8">
        <v>1350</v>
      </c>
      <c r="F982" s="3">
        <v>100</v>
      </c>
    </row>
    <row r="983" spans="2:6" x14ac:dyDescent="0.25">
      <c r="C983" s="9">
        <v>1</v>
      </c>
      <c r="D983" s="10" t="s">
        <v>528</v>
      </c>
      <c r="E983" s="7">
        <v>108</v>
      </c>
      <c r="F983" s="2">
        <v>8</v>
      </c>
    </row>
    <row r="984" spans="2:6" x14ac:dyDescent="0.25">
      <c r="C984" s="9">
        <v>2</v>
      </c>
      <c r="D984" s="10" t="s">
        <v>529</v>
      </c>
      <c r="E984" s="7">
        <v>263</v>
      </c>
      <c r="F984" s="2">
        <v>19.5</v>
      </c>
    </row>
    <row r="985" spans="2:6" x14ac:dyDescent="0.25">
      <c r="C985" s="9">
        <v>3</v>
      </c>
      <c r="D985" s="10" t="s">
        <v>530</v>
      </c>
      <c r="E985" s="7">
        <v>420</v>
      </c>
      <c r="F985" s="2">
        <v>31.1</v>
      </c>
    </row>
    <row r="986" spans="2:6" x14ac:dyDescent="0.25">
      <c r="C986" s="9">
        <v>4</v>
      </c>
      <c r="D986" s="10" t="s">
        <v>531</v>
      </c>
      <c r="E986" s="7">
        <v>336</v>
      </c>
      <c r="F986" s="2">
        <v>24.9</v>
      </c>
    </row>
    <row r="987" spans="2:6" x14ac:dyDescent="0.25">
      <c r="C987" s="9">
        <v>5</v>
      </c>
      <c r="D987" s="10" t="s">
        <v>532</v>
      </c>
      <c r="E987" s="7">
        <v>116</v>
      </c>
      <c r="F987" s="2">
        <v>8.6</v>
      </c>
    </row>
    <row r="988" spans="2:6" x14ac:dyDescent="0.25">
      <c r="C988" s="9">
        <v>6</v>
      </c>
      <c r="D988" s="10" t="s">
        <v>533</v>
      </c>
      <c r="E988" s="7">
        <v>49</v>
      </c>
      <c r="F988" s="2">
        <v>3.6</v>
      </c>
    </row>
    <row r="989" spans="2:6" x14ac:dyDescent="0.25">
      <c r="C989" s="9">
        <v>7</v>
      </c>
      <c r="D989" s="10" t="s">
        <v>534</v>
      </c>
      <c r="E989" s="7">
        <v>35</v>
      </c>
      <c r="F989" s="2">
        <v>2.6</v>
      </c>
    </row>
    <row r="990" spans="2:6" x14ac:dyDescent="0.25">
      <c r="C990" s="9">
        <v>8</v>
      </c>
      <c r="D990" s="10" t="s">
        <v>535</v>
      </c>
      <c r="E990" s="7">
        <v>17</v>
      </c>
      <c r="F990" s="2">
        <v>1.3</v>
      </c>
    </row>
    <row r="991" spans="2:6" x14ac:dyDescent="0.25">
      <c r="C991" s="13">
        <v>9</v>
      </c>
      <c r="D991" s="11" t="s">
        <v>233</v>
      </c>
      <c r="E991" s="19">
        <v>6</v>
      </c>
      <c r="F991" s="20">
        <v>0.4</v>
      </c>
    </row>
    <row r="992" spans="2:6" x14ac:dyDescent="0.25">
      <c r="C992" s="18"/>
      <c r="D992" s="16" t="s">
        <v>19</v>
      </c>
      <c r="E992" s="17"/>
      <c r="F992" s="15"/>
    </row>
    <row r="994" spans="2:6" x14ac:dyDescent="0.25">
      <c r="B994" s="14" t="str">
        <f xml:space="preserve"> HYPERLINK("#'目次'!B54", "[49]")</f>
        <v>[49]</v>
      </c>
      <c r="C994" s="1" t="s">
        <v>537</v>
      </c>
    </row>
    <row r="995" spans="2:6" x14ac:dyDescent="0.25">
      <c r="B995" s="1"/>
      <c r="C995" s="1"/>
    </row>
    <row r="996" spans="2:6" x14ac:dyDescent="0.25">
      <c r="B996" s="1"/>
      <c r="C996" s="1"/>
    </row>
    <row r="997" spans="2:6" x14ac:dyDescent="0.25">
      <c r="E997" s="12" t="s">
        <v>2</v>
      </c>
      <c r="F997" s="4" t="s">
        <v>3</v>
      </c>
    </row>
    <row r="998" spans="2:6" x14ac:dyDescent="0.25">
      <c r="C998" s="5"/>
      <c r="D998" s="6" t="s">
        <v>10</v>
      </c>
      <c r="E998" s="8">
        <v>1350</v>
      </c>
      <c r="F998" s="3">
        <v>100</v>
      </c>
    </row>
    <row r="999" spans="2:6" x14ac:dyDescent="0.25">
      <c r="C999" s="9">
        <v>1</v>
      </c>
      <c r="D999" s="10" t="s">
        <v>528</v>
      </c>
      <c r="E999" s="7">
        <v>39</v>
      </c>
      <c r="F999" s="2">
        <v>2.9</v>
      </c>
    </row>
    <row r="1000" spans="2:6" x14ac:dyDescent="0.25">
      <c r="C1000" s="9">
        <v>2</v>
      </c>
      <c r="D1000" s="10" t="s">
        <v>529</v>
      </c>
      <c r="E1000" s="7">
        <v>87</v>
      </c>
      <c r="F1000" s="2">
        <v>6.4</v>
      </c>
    </row>
    <row r="1001" spans="2:6" x14ac:dyDescent="0.25">
      <c r="C1001" s="9">
        <v>3</v>
      </c>
      <c r="D1001" s="10" t="s">
        <v>530</v>
      </c>
      <c r="E1001" s="7">
        <v>242</v>
      </c>
      <c r="F1001" s="2">
        <v>17.899999999999999</v>
      </c>
    </row>
    <row r="1002" spans="2:6" x14ac:dyDescent="0.25">
      <c r="C1002" s="9">
        <v>4</v>
      </c>
      <c r="D1002" s="10" t="s">
        <v>531</v>
      </c>
      <c r="E1002" s="7">
        <v>389</v>
      </c>
      <c r="F1002" s="2">
        <v>28.8</v>
      </c>
    </row>
    <row r="1003" spans="2:6" x14ac:dyDescent="0.25">
      <c r="C1003" s="9">
        <v>5</v>
      </c>
      <c r="D1003" s="10" t="s">
        <v>532</v>
      </c>
      <c r="E1003" s="7">
        <v>255</v>
      </c>
      <c r="F1003" s="2">
        <v>18.899999999999999</v>
      </c>
    </row>
    <row r="1004" spans="2:6" x14ac:dyDescent="0.25">
      <c r="C1004" s="9">
        <v>6</v>
      </c>
      <c r="D1004" s="10" t="s">
        <v>533</v>
      </c>
      <c r="E1004" s="7">
        <v>145</v>
      </c>
      <c r="F1004" s="2">
        <v>10.7</v>
      </c>
    </row>
    <row r="1005" spans="2:6" x14ac:dyDescent="0.25">
      <c r="C1005" s="9">
        <v>7</v>
      </c>
      <c r="D1005" s="10" t="s">
        <v>534</v>
      </c>
      <c r="E1005" s="7">
        <v>154</v>
      </c>
      <c r="F1005" s="2">
        <v>11.4</v>
      </c>
    </row>
    <row r="1006" spans="2:6" x14ac:dyDescent="0.25">
      <c r="C1006" s="9">
        <v>8</v>
      </c>
      <c r="D1006" s="10" t="s">
        <v>535</v>
      </c>
      <c r="E1006" s="7">
        <v>31</v>
      </c>
      <c r="F1006" s="2">
        <v>2.2999999999999998</v>
      </c>
    </row>
    <row r="1007" spans="2:6" x14ac:dyDescent="0.25">
      <c r="C1007" s="13">
        <v>9</v>
      </c>
      <c r="D1007" s="11" t="s">
        <v>233</v>
      </c>
      <c r="E1007" s="19">
        <v>8</v>
      </c>
      <c r="F1007" s="20">
        <v>0.6</v>
      </c>
    </row>
    <row r="1008" spans="2:6" x14ac:dyDescent="0.25">
      <c r="C1008" s="18"/>
      <c r="D1008" s="16" t="s">
        <v>19</v>
      </c>
      <c r="E1008" s="17"/>
      <c r="F1008" s="15"/>
    </row>
    <row r="1010" spans="2:6" x14ac:dyDescent="0.25">
      <c r="B1010" s="14" t="str">
        <f xml:space="preserve"> HYPERLINK("#'目次'!B55", "[50]")</f>
        <v>[50]</v>
      </c>
      <c r="C1010" s="1" t="s">
        <v>539</v>
      </c>
    </row>
    <row r="1011" spans="2:6" x14ac:dyDescent="0.25">
      <c r="B1011" s="1"/>
      <c r="C1011" s="1"/>
    </row>
    <row r="1012" spans="2:6" x14ac:dyDescent="0.25">
      <c r="B1012" s="1"/>
      <c r="C1012" s="1"/>
    </row>
    <row r="1013" spans="2:6" x14ac:dyDescent="0.25">
      <c r="E1013" s="12" t="s">
        <v>2</v>
      </c>
      <c r="F1013" s="4" t="s">
        <v>3</v>
      </c>
    </row>
    <row r="1014" spans="2:6" x14ac:dyDescent="0.25">
      <c r="C1014" s="5"/>
      <c r="D1014" s="6" t="s">
        <v>10</v>
      </c>
      <c r="E1014" s="8">
        <v>1350</v>
      </c>
      <c r="F1014" s="3">
        <v>100</v>
      </c>
    </row>
    <row r="1015" spans="2:6" x14ac:dyDescent="0.25">
      <c r="C1015" s="9">
        <v>1</v>
      </c>
      <c r="D1015" s="10" t="s">
        <v>540</v>
      </c>
      <c r="E1015" s="7">
        <v>1082</v>
      </c>
      <c r="F1015" s="2">
        <v>80.099999999999994</v>
      </c>
    </row>
    <row r="1016" spans="2:6" x14ac:dyDescent="0.25">
      <c r="C1016" s="9">
        <v>2</v>
      </c>
      <c r="D1016" s="10" t="s">
        <v>541</v>
      </c>
      <c r="E1016" s="7">
        <v>24</v>
      </c>
      <c r="F1016" s="2">
        <v>1.8</v>
      </c>
    </row>
    <row r="1017" spans="2:6" x14ac:dyDescent="0.25">
      <c r="C1017" s="9">
        <v>3</v>
      </c>
      <c r="D1017" s="10" t="s">
        <v>542</v>
      </c>
      <c r="E1017" s="7">
        <v>69</v>
      </c>
      <c r="F1017" s="2">
        <v>5.0999999999999996</v>
      </c>
    </row>
    <row r="1018" spans="2:6" x14ac:dyDescent="0.25">
      <c r="C1018" s="9">
        <v>4</v>
      </c>
      <c r="D1018" s="10" t="s">
        <v>543</v>
      </c>
      <c r="E1018" s="7">
        <v>91</v>
      </c>
      <c r="F1018" s="2">
        <v>6.7</v>
      </c>
    </row>
    <row r="1019" spans="2:6" x14ac:dyDescent="0.25">
      <c r="C1019" s="9">
        <v>5</v>
      </c>
      <c r="D1019" s="10" t="s">
        <v>544</v>
      </c>
      <c r="E1019" s="7">
        <v>200</v>
      </c>
      <c r="F1019" s="2">
        <v>14.8</v>
      </c>
    </row>
    <row r="1020" spans="2:6" x14ac:dyDescent="0.25">
      <c r="C1020" s="9">
        <v>6</v>
      </c>
      <c r="D1020" s="10" t="s">
        <v>545</v>
      </c>
      <c r="E1020" s="7">
        <v>2</v>
      </c>
      <c r="F1020" s="2">
        <v>0.1</v>
      </c>
    </row>
    <row r="1021" spans="2:6" x14ac:dyDescent="0.25">
      <c r="C1021" s="9">
        <v>7</v>
      </c>
      <c r="D1021" s="10" t="s">
        <v>233</v>
      </c>
      <c r="E1021" s="7">
        <v>5</v>
      </c>
      <c r="F1021" s="2">
        <v>0.4</v>
      </c>
    </row>
    <row r="1022" spans="2:6" x14ac:dyDescent="0.25">
      <c r="C1022" s="13"/>
      <c r="D1022" s="11" t="s">
        <v>234</v>
      </c>
      <c r="E1022" s="19">
        <v>1466</v>
      </c>
      <c r="F1022" s="20">
        <v>108.6</v>
      </c>
    </row>
    <row r="1023" spans="2:6" x14ac:dyDescent="0.25">
      <c r="C1023" s="18"/>
      <c r="D1023" s="16" t="s">
        <v>19</v>
      </c>
      <c r="E1023" s="17"/>
      <c r="F1023" s="15"/>
    </row>
    <row r="1025" spans="2:6" x14ac:dyDescent="0.25">
      <c r="B1025" s="14" t="str">
        <f xml:space="preserve"> HYPERLINK("#'目次'!B56", "[51]")</f>
        <v>[51]</v>
      </c>
      <c r="C1025" s="1" t="s">
        <v>547</v>
      </c>
    </row>
    <row r="1026" spans="2:6" x14ac:dyDescent="0.25">
      <c r="B1026" s="1" t="s">
        <v>7</v>
      </c>
      <c r="C1026" s="1" t="s">
        <v>548</v>
      </c>
    </row>
    <row r="1027" spans="2:6" x14ac:dyDescent="0.25">
      <c r="B1027" s="1"/>
      <c r="C1027" s="1"/>
    </row>
    <row r="1028" spans="2:6" x14ac:dyDescent="0.25">
      <c r="E1028" s="12" t="s">
        <v>2</v>
      </c>
      <c r="F1028" s="4" t="s">
        <v>3</v>
      </c>
    </row>
    <row r="1029" spans="2:6" x14ac:dyDescent="0.25">
      <c r="C1029" s="5"/>
      <c r="D1029" s="6" t="s">
        <v>10</v>
      </c>
      <c r="E1029" s="8">
        <v>1082</v>
      </c>
      <c r="F1029" s="3">
        <v>100</v>
      </c>
    </row>
    <row r="1030" spans="2:6" x14ac:dyDescent="0.25">
      <c r="C1030" s="9">
        <v>1</v>
      </c>
      <c r="D1030" s="10" t="s">
        <v>327</v>
      </c>
      <c r="E1030" s="7">
        <v>19</v>
      </c>
      <c r="F1030" s="2">
        <v>1.8</v>
      </c>
    </row>
    <row r="1031" spans="2:6" x14ac:dyDescent="0.25">
      <c r="C1031" s="9">
        <v>2</v>
      </c>
      <c r="D1031" s="10" t="s">
        <v>328</v>
      </c>
      <c r="E1031" s="7">
        <v>7</v>
      </c>
      <c r="F1031" s="2">
        <v>0.6</v>
      </c>
    </row>
    <row r="1032" spans="2:6" x14ac:dyDescent="0.25">
      <c r="C1032" s="9">
        <v>3</v>
      </c>
      <c r="D1032" s="10" t="s">
        <v>329</v>
      </c>
      <c r="E1032" s="7">
        <v>8</v>
      </c>
      <c r="F1032" s="2">
        <v>0.7</v>
      </c>
    </row>
    <row r="1033" spans="2:6" x14ac:dyDescent="0.25">
      <c r="C1033" s="9">
        <v>4</v>
      </c>
      <c r="D1033" s="10" t="s">
        <v>330</v>
      </c>
      <c r="E1033" s="7">
        <v>10</v>
      </c>
      <c r="F1033" s="2">
        <v>0.9</v>
      </c>
    </row>
    <row r="1034" spans="2:6" x14ac:dyDescent="0.25">
      <c r="C1034" s="9">
        <v>5</v>
      </c>
      <c r="D1034" s="10" t="s">
        <v>331</v>
      </c>
      <c r="E1034" s="7">
        <v>983</v>
      </c>
      <c r="F1034" s="2">
        <v>90.9</v>
      </c>
    </row>
    <row r="1035" spans="2:6" x14ac:dyDescent="0.25">
      <c r="C1035" s="9">
        <v>6</v>
      </c>
      <c r="D1035" s="10" t="s">
        <v>332</v>
      </c>
      <c r="E1035" s="7">
        <v>28</v>
      </c>
      <c r="F1035" s="2">
        <v>2.6</v>
      </c>
    </row>
    <row r="1036" spans="2:6" x14ac:dyDescent="0.25">
      <c r="C1036" s="9">
        <v>7</v>
      </c>
      <c r="D1036" s="10" t="s">
        <v>333</v>
      </c>
      <c r="E1036" s="7">
        <v>25</v>
      </c>
      <c r="F1036" s="2">
        <v>2.2999999999999998</v>
      </c>
    </row>
    <row r="1037" spans="2:6" x14ac:dyDescent="0.25">
      <c r="C1037" s="9">
        <v>8</v>
      </c>
      <c r="D1037" s="10" t="s">
        <v>233</v>
      </c>
      <c r="E1037" s="7">
        <v>2</v>
      </c>
      <c r="F1037" s="2">
        <v>0.2</v>
      </c>
    </row>
    <row r="1038" spans="2:6" x14ac:dyDescent="0.25">
      <c r="C1038" s="9"/>
      <c r="D1038" s="10" t="s">
        <v>335</v>
      </c>
      <c r="E1038" s="21" t="s">
        <v>67</v>
      </c>
      <c r="F1038" s="23">
        <v>5</v>
      </c>
    </row>
    <row r="1039" spans="2:6" x14ac:dyDescent="0.25">
      <c r="C1039" s="13"/>
      <c r="D1039" s="11" t="s">
        <v>247</v>
      </c>
      <c r="E1039" s="22" t="s">
        <v>67</v>
      </c>
      <c r="F1039" s="24">
        <v>0.7</v>
      </c>
    </row>
    <row r="1040" spans="2:6" x14ac:dyDescent="0.25">
      <c r="C1040" s="18"/>
      <c r="D1040" s="16" t="s">
        <v>19</v>
      </c>
      <c r="E1040" s="17"/>
      <c r="F1040" s="15"/>
    </row>
    <row r="1042" spans="2:6" x14ac:dyDescent="0.25">
      <c r="B1042" s="14" t="str">
        <f xml:space="preserve"> HYPERLINK("#'目次'!B57", "[52]")</f>
        <v>[52]</v>
      </c>
      <c r="C1042" s="1" t="s">
        <v>550</v>
      </c>
    </row>
    <row r="1043" spans="2:6" x14ac:dyDescent="0.25">
      <c r="B1043" s="1" t="s">
        <v>7</v>
      </c>
      <c r="C1043" s="1" t="s">
        <v>551</v>
      </c>
    </row>
    <row r="1044" spans="2:6" x14ac:dyDescent="0.25">
      <c r="B1044" s="1"/>
      <c r="C1044" s="1"/>
    </row>
    <row r="1045" spans="2:6" x14ac:dyDescent="0.25">
      <c r="E1045" s="12" t="s">
        <v>2</v>
      </c>
      <c r="F1045" s="4" t="s">
        <v>3</v>
      </c>
    </row>
    <row r="1046" spans="2:6" x14ac:dyDescent="0.25">
      <c r="C1046" s="5"/>
      <c r="D1046" s="6" t="s">
        <v>10</v>
      </c>
      <c r="E1046" s="8">
        <v>24</v>
      </c>
      <c r="F1046" s="3">
        <v>100</v>
      </c>
    </row>
    <row r="1047" spans="2:6" x14ac:dyDescent="0.25">
      <c r="C1047" s="9">
        <v>1</v>
      </c>
      <c r="D1047" s="10" t="s">
        <v>327</v>
      </c>
      <c r="E1047" s="7">
        <v>7</v>
      </c>
      <c r="F1047" s="2">
        <v>29.2</v>
      </c>
    </row>
    <row r="1048" spans="2:6" x14ac:dyDescent="0.25">
      <c r="C1048" s="9">
        <v>2</v>
      </c>
      <c r="D1048" s="10" t="s">
        <v>328</v>
      </c>
      <c r="E1048" s="7">
        <v>5</v>
      </c>
      <c r="F1048" s="2">
        <v>20.8</v>
      </c>
    </row>
    <row r="1049" spans="2:6" x14ac:dyDescent="0.25">
      <c r="C1049" s="9">
        <v>3</v>
      </c>
      <c r="D1049" s="10" t="s">
        <v>329</v>
      </c>
      <c r="E1049" s="7">
        <v>5</v>
      </c>
      <c r="F1049" s="2">
        <v>20.8</v>
      </c>
    </row>
    <row r="1050" spans="2:6" x14ac:dyDescent="0.25">
      <c r="C1050" s="9">
        <v>4</v>
      </c>
      <c r="D1050" s="10" t="s">
        <v>330</v>
      </c>
      <c r="E1050" s="7">
        <v>2</v>
      </c>
      <c r="F1050" s="2">
        <v>8.3000000000000007</v>
      </c>
    </row>
    <row r="1051" spans="2:6" x14ac:dyDescent="0.25">
      <c r="C1051" s="9">
        <v>5</v>
      </c>
      <c r="D1051" s="10" t="s">
        <v>331</v>
      </c>
      <c r="E1051" s="7">
        <v>5</v>
      </c>
      <c r="F1051" s="2">
        <v>20.8</v>
      </c>
    </row>
    <row r="1052" spans="2:6" x14ac:dyDescent="0.25">
      <c r="C1052" s="9">
        <v>6</v>
      </c>
      <c r="D1052" s="10" t="s">
        <v>332</v>
      </c>
      <c r="E1052" s="7">
        <v>0</v>
      </c>
      <c r="F1052" s="25" t="s">
        <v>67</v>
      </c>
    </row>
    <row r="1053" spans="2:6" x14ac:dyDescent="0.25">
      <c r="C1053" s="9">
        <v>7</v>
      </c>
      <c r="D1053" s="10" t="s">
        <v>333</v>
      </c>
      <c r="E1053" s="7">
        <v>0</v>
      </c>
      <c r="F1053" s="25" t="s">
        <v>67</v>
      </c>
    </row>
    <row r="1054" spans="2:6" x14ac:dyDescent="0.25">
      <c r="C1054" s="9">
        <v>8</v>
      </c>
      <c r="D1054" s="10" t="s">
        <v>233</v>
      </c>
      <c r="E1054" s="7">
        <v>0</v>
      </c>
      <c r="F1054" s="25" t="s">
        <v>67</v>
      </c>
    </row>
    <row r="1055" spans="2:6" x14ac:dyDescent="0.25">
      <c r="C1055" s="9"/>
      <c r="D1055" s="10" t="s">
        <v>335</v>
      </c>
      <c r="E1055" s="21" t="s">
        <v>67</v>
      </c>
      <c r="F1055" s="23">
        <v>2.7</v>
      </c>
    </row>
    <row r="1056" spans="2:6" x14ac:dyDescent="0.25">
      <c r="C1056" s="13"/>
      <c r="D1056" s="11" t="s">
        <v>247</v>
      </c>
      <c r="E1056" s="22" t="s">
        <v>67</v>
      </c>
      <c r="F1056" s="24">
        <v>1.5</v>
      </c>
    </row>
    <row r="1057" spans="2:6" x14ac:dyDescent="0.25">
      <c r="C1057" s="18"/>
      <c r="D1057" s="16" t="s">
        <v>19</v>
      </c>
      <c r="E1057" s="17"/>
      <c r="F1057" s="15"/>
    </row>
    <row r="1059" spans="2:6" x14ac:dyDescent="0.25">
      <c r="B1059" s="14" t="str">
        <f xml:space="preserve"> HYPERLINK("#'目次'!B58", "[53]")</f>
        <v>[53]</v>
      </c>
      <c r="C1059" s="1" t="s">
        <v>553</v>
      </c>
    </row>
    <row r="1060" spans="2:6" x14ac:dyDescent="0.25">
      <c r="B1060" s="1" t="s">
        <v>7</v>
      </c>
      <c r="C1060" s="1" t="s">
        <v>554</v>
      </c>
    </row>
    <row r="1061" spans="2:6" x14ac:dyDescent="0.25">
      <c r="B1061" s="1"/>
      <c r="C1061" s="1"/>
    </row>
    <row r="1062" spans="2:6" x14ac:dyDescent="0.25">
      <c r="E1062" s="12" t="s">
        <v>2</v>
      </c>
      <c r="F1062" s="4" t="s">
        <v>3</v>
      </c>
    </row>
    <row r="1063" spans="2:6" x14ac:dyDescent="0.25">
      <c r="C1063" s="5"/>
      <c r="D1063" s="6" t="s">
        <v>10</v>
      </c>
      <c r="E1063" s="8">
        <v>69</v>
      </c>
      <c r="F1063" s="3">
        <v>100</v>
      </c>
    </row>
    <row r="1064" spans="2:6" x14ac:dyDescent="0.25">
      <c r="C1064" s="9">
        <v>1</v>
      </c>
      <c r="D1064" s="10" t="s">
        <v>327</v>
      </c>
      <c r="E1064" s="7">
        <v>6</v>
      </c>
      <c r="F1064" s="2">
        <v>8.6999999999999993</v>
      </c>
    </row>
    <row r="1065" spans="2:6" x14ac:dyDescent="0.25">
      <c r="C1065" s="9">
        <v>2</v>
      </c>
      <c r="D1065" s="10" t="s">
        <v>328</v>
      </c>
      <c r="E1065" s="7">
        <v>3</v>
      </c>
      <c r="F1065" s="2">
        <v>4.3</v>
      </c>
    </row>
    <row r="1066" spans="2:6" x14ac:dyDescent="0.25">
      <c r="C1066" s="9">
        <v>3</v>
      </c>
      <c r="D1066" s="10" t="s">
        <v>329</v>
      </c>
      <c r="E1066" s="7">
        <v>2</v>
      </c>
      <c r="F1066" s="2">
        <v>2.9</v>
      </c>
    </row>
    <row r="1067" spans="2:6" x14ac:dyDescent="0.25">
      <c r="C1067" s="9">
        <v>4</v>
      </c>
      <c r="D1067" s="10" t="s">
        <v>330</v>
      </c>
      <c r="E1067" s="7">
        <v>4</v>
      </c>
      <c r="F1067" s="2">
        <v>5.8</v>
      </c>
    </row>
    <row r="1068" spans="2:6" x14ac:dyDescent="0.25">
      <c r="C1068" s="9">
        <v>5</v>
      </c>
      <c r="D1068" s="10" t="s">
        <v>331</v>
      </c>
      <c r="E1068" s="7">
        <v>47</v>
      </c>
      <c r="F1068" s="2">
        <v>68.099999999999994</v>
      </c>
    </row>
    <row r="1069" spans="2:6" x14ac:dyDescent="0.25">
      <c r="C1069" s="9">
        <v>6</v>
      </c>
      <c r="D1069" s="10" t="s">
        <v>332</v>
      </c>
      <c r="E1069" s="7">
        <v>2</v>
      </c>
      <c r="F1069" s="2">
        <v>2.9</v>
      </c>
    </row>
    <row r="1070" spans="2:6" x14ac:dyDescent="0.25">
      <c r="C1070" s="9">
        <v>7</v>
      </c>
      <c r="D1070" s="10" t="s">
        <v>333</v>
      </c>
      <c r="E1070" s="7">
        <v>4</v>
      </c>
      <c r="F1070" s="2">
        <v>5.8</v>
      </c>
    </row>
    <row r="1071" spans="2:6" x14ac:dyDescent="0.25">
      <c r="C1071" s="9">
        <v>8</v>
      </c>
      <c r="D1071" s="10" t="s">
        <v>233</v>
      </c>
      <c r="E1071" s="7">
        <v>1</v>
      </c>
      <c r="F1071" s="2">
        <v>1.4</v>
      </c>
    </row>
    <row r="1072" spans="2:6" x14ac:dyDescent="0.25">
      <c r="C1072" s="9"/>
      <c r="D1072" s="10" t="s">
        <v>335</v>
      </c>
      <c r="E1072" s="21" t="s">
        <v>67</v>
      </c>
      <c r="F1072" s="23">
        <v>4.5</v>
      </c>
    </row>
    <row r="1073" spans="2:6" x14ac:dyDescent="0.25">
      <c r="C1073" s="13"/>
      <c r="D1073" s="11" t="s">
        <v>247</v>
      </c>
      <c r="E1073" s="22" t="s">
        <v>67</v>
      </c>
      <c r="F1073" s="24">
        <v>1.4</v>
      </c>
    </row>
    <row r="1074" spans="2:6" x14ac:dyDescent="0.25">
      <c r="C1074" s="18"/>
      <c r="D1074" s="16" t="s">
        <v>19</v>
      </c>
      <c r="E1074" s="17"/>
      <c r="F1074" s="15"/>
    </row>
    <row r="1076" spans="2:6" x14ac:dyDescent="0.25">
      <c r="B1076" s="14" t="str">
        <f xml:space="preserve"> HYPERLINK("#'目次'!B59", "[54]")</f>
        <v>[54]</v>
      </c>
      <c r="C1076" s="1" t="s">
        <v>556</v>
      </c>
    </row>
    <row r="1077" spans="2:6" x14ac:dyDescent="0.25">
      <c r="B1077" s="1" t="s">
        <v>7</v>
      </c>
      <c r="C1077" s="1" t="s">
        <v>557</v>
      </c>
    </row>
    <row r="1078" spans="2:6" x14ac:dyDescent="0.25">
      <c r="B1078" s="1"/>
      <c r="C1078" s="1"/>
    </row>
    <row r="1079" spans="2:6" x14ac:dyDescent="0.25">
      <c r="E1079" s="12" t="s">
        <v>2</v>
      </c>
      <c r="F1079" s="4" t="s">
        <v>3</v>
      </c>
    </row>
    <row r="1080" spans="2:6" x14ac:dyDescent="0.25">
      <c r="C1080" s="5"/>
      <c r="D1080" s="6" t="s">
        <v>10</v>
      </c>
      <c r="E1080" s="8">
        <v>91</v>
      </c>
      <c r="F1080" s="3">
        <v>100</v>
      </c>
    </row>
    <row r="1081" spans="2:6" x14ac:dyDescent="0.25">
      <c r="C1081" s="9">
        <v>1</v>
      </c>
      <c r="D1081" s="10" t="s">
        <v>327</v>
      </c>
      <c r="E1081" s="7">
        <v>5</v>
      </c>
      <c r="F1081" s="2">
        <v>5.5</v>
      </c>
    </row>
    <row r="1082" spans="2:6" x14ac:dyDescent="0.25">
      <c r="C1082" s="9">
        <v>2</v>
      </c>
      <c r="D1082" s="10" t="s">
        <v>328</v>
      </c>
      <c r="E1082" s="7">
        <v>0</v>
      </c>
      <c r="F1082" s="25" t="s">
        <v>67</v>
      </c>
    </row>
    <row r="1083" spans="2:6" x14ac:dyDescent="0.25">
      <c r="C1083" s="9">
        <v>3</v>
      </c>
      <c r="D1083" s="10" t="s">
        <v>329</v>
      </c>
      <c r="E1083" s="7">
        <v>1</v>
      </c>
      <c r="F1083" s="2">
        <v>1.1000000000000001</v>
      </c>
    </row>
    <row r="1084" spans="2:6" x14ac:dyDescent="0.25">
      <c r="C1084" s="9">
        <v>4</v>
      </c>
      <c r="D1084" s="10" t="s">
        <v>330</v>
      </c>
      <c r="E1084" s="7">
        <v>3</v>
      </c>
      <c r="F1084" s="2">
        <v>3.3</v>
      </c>
    </row>
    <row r="1085" spans="2:6" x14ac:dyDescent="0.25">
      <c r="C1085" s="9">
        <v>5</v>
      </c>
      <c r="D1085" s="10" t="s">
        <v>331</v>
      </c>
      <c r="E1085" s="7">
        <v>73</v>
      </c>
      <c r="F1085" s="2">
        <v>80.2</v>
      </c>
    </row>
    <row r="1086" spans="2:6" x14ac:dyDescent="0.25">
      <c r="C1086" s="9">
        <v>6</v>
      </c>
      <c r="D1086" s="10" t="s">
        <v>332</v>
      </c>
      <c r="E1086" s="7">
        <v>6</v>
      </c>
      <c r="F1086" s="2">
        <v>6.6</v>
      </c>
    </row>
    <row r="1087" spans="2:6" x14ac:dyDescent="0.25">
      <c r="C1087" s="9">
        <v>7</v>
      </c>
      <c r="D1087" s="10" t="s">
        <v>333</v>
      </c>
      <c r="E1087" s="7">
        <v>2</v>
      </c>
      <c r="F1087" s="2">
        <v>2.2000000000000002</v>
      </c>
    </row>
    <row r="1088" spans="2:6" x14ac:dyDescent="0.25">
      <c r="C1088" s="9">
        <v>8</v>
      </c>
      <c r="D1088" s="10" t="s">
        <v>233</v>
      </c>
      <c r="E1088" s="7">
        <v>1</v>
      </c>
      <c r="F1088" s="2">
        <v>1.1000000000000001</v>
      </c>
    </row>
    <row r="1089" spans="2:6" x14ac:dyDescent="0.25">
      <c r="C1089" s="9"/>
      <c r="D1089" s="10" t="s">
        <v>335</v>
      </c>
      <c r="E1089" s="21" t="s">
        <v>67</v>
      </c>
      <c r="F1089" s="23">
        <v>4.8</v>
      </c>
    </row>
    <row r="1090" spans="2:6" x14ac:dyDescent="0.25">
      <c r="C1090" s="13"/>
      <c r="D1090" s="11" t="s">
        <v>247</v>
      </c>
      <c r="E1090" s="22" t="s">
        <v>67</v>
      </c>
      <c r="F1090" s="24">
        <v>1.1000000000000001</v>
      </c>
    </row>
    <row r="1091" spans="2:6" x14ac:dyDescent="0.25">
      <c r="C1091" s="18"/>
      <c r="D1091" s="16" t="s">
        <v>19</v>
      </c>
      <c r="E1091" s="17"/>
      <c r="F1091" s="15"/>
    </row>
    <row r="1093" spans="2:6" x14ac:dyDescent="0.25">
      <c r="B1093" s="14" t="str">
        <f xml:space="preserve"> HYPERLINK("#'目次'!B60", "[55]")</f>
        <v>[55]</v>
      </c>
      <c r="C1093" s="1" t="s">
        <v>559</v>
      </c>
    </row>
    <row r="1094" spans="2:6" x14ac:dyDescent="0.25">
      <c r="B1094" s="1" t="s">
        <v>7</v>
      </c>
      <c r="C1094" s="1" t="s">
        <v>560</v>
      </c>
    </row>
    <row r="1095" spans="2:6" x14ac:dyDescent="0.25">
      <c r="B1095" s="1"/>
      <c r="C1095" s="1"/>
    </row>
    <row r="1096" spans="2:6" x14ac:dyDescent="0.25">
      <c r="E1096" s="12" t="s">
        <v>2</v>
      </c>
      <c r="F1096" s="4" t="s">
        <v>3</v>
      </c>
    </row>
    <row r="1097" spans="2:6" x14ac:dyDescent="0.25">
      <c r="C1097" s="5"/>
      <c r="D1097" s="6" t="s">
        <v>10</v>
      </c>
      <c r="E1097" s="8">
        <v>200</v>
      </c>
      <c r="F1097" s="3">
        <v>100</v>
      </c>
    </row>
    <row r="1098" spans="2:6" x14ac:dyDescent="0.25">
      <c r="C1098" s="9">
        <v>1</v>
      </c>
      <c r="D1098" s="10" t="s">
        <v>327</v>
      </c>
      <c r="E1098" s="7">
        <v>12</v>
      </c>
      <c r="F1098" s="2">
        <v>6</v>
      </c>
    </row>
    <row r="1099" spans="2:6" x14ac:dyDescent="0.25">
      <c r="C1099" s="9">
        <v>2</v>
      </c>
      <c r="D1099" s="10" t="s">
        <v>328</v>
      </c>
      <c r="E1099" s="7">
        <v>8</v>
      </c>
      <c r="F1099" s="2">
        <v>4</v>
      </c>
    </row>
    <row r="1100" spans="2:6" x14ac:dyDescent="0.25">
      <c r="C1100" s="9">
        <v>3</v>
      </c>
      <c r="D1100" s="10" t="s">
        <v>329</v>
      </c>
      <c r="E1100" s="7">
        <v>9</v>
      </c>
      <c r="F1100" s="2">
        <v>4.5</v>
      </c>
    </row>
    <row r="1101" spans="2:6" x14ac:dyDescent="0.25">
      <c r="C1101" s="9">
        <v>4</v>
      </c>
      <c r="D1101" s="10" t="s">
        <v>330</v>
      </c>
      <c r="E1101" s="7">
        <v>8</v>
      </c>
      <c r="F1101" s="2">
        <v>4</v>
      </c>
    </row>
    <row r="1102" spans="2:6" x14ac:dyDescent="0.25">
      <c r="C1102" s="9">
        <v>5</v>
      </c>
      <c r="D1102" s="10" t="s">
        <v>331</v>
      </c>
      <c r="E1102" s="7">
        <v>136</v>
      </c>
      <c r="F1102" s="2">
        <v>68</v>
      </c>
    </row>
    <row r="1103" spans="2:6" x14ac:dyDescent="0.25">
      <c r="C1103" s="9">
        <v>6</v>
      </c>
      <c r="D1103" s="10" t="s">
        <v>332</v>
      </c>
      <c r="E1103" s="7">
        <v>20</v>
      </c>
      <c r="F1103" s="2">
        <v>10</v>
      </c>
    </row>
    <row r="1104" spans="2:6" x14ac:dyDescent="0.25">
      <c r="C1104" s="9">
        <v>7</v>
      </c>
      <c r="D1104" s="10" t="s">
        <v>333</v>
      </c>
      <c r="E1104" s="7">
        <v>5</v>
      </c>
      <c r="F1104" s="2">
        <v>2.5</v>
      </c>
    </row>
    <row r="1105" spans="2:6" x14ac:dyDescent="0.25">
      <c r="C1105" s="9">
        <v>8</v>
      </c>
      <c r="D1105" s="10" t="s">
        <v>233</v>
      </c>
      <c r="E1105" s="7">
        <v>2</v>
      </c>
      <c r="F1105" s="2">
        <v>1</v>
      </c>
    </row>
    <row r="1106" spans="2:6" x14ac:dyDescent="0.25">
      <c r="C1106" s="9"/>
      <c r="D1106" s="10" t="s">
        <v>335</v>
      </c>
      <c r="E1106" s="21" t="s">
        <v>67</v>
      </c>
      <c r="F1106" s="23">
        <v>4.7</v>
      </c>
    </row>
    <row r="1107" spans="2:6" x14ac:dyDescent="0.25">
      <c r="C1107" s="13"/>
      <c r="D1107" s="11" t="s">
        <v>247</v>
      </c>
      <c r="E1107" s="22" t="s">
        <v>67</v>
      </c>
      <c r="F1107" s="24">
        <v>1.3</v>
      </c>
    </row>
    <row r="1108" spans="2:6" x14ac:dyDescent="0.25">
      <c r="C1108" s="18"/>
      <c r="D1108" s="16" t="s">
        <v>19</v>
      </c>
      <c r="E1108" s="17"/>
      <c r="F1108" s="15"/>
    </row>
    <row r="1110" spans="2:6" x14ac:dyDescent="0.25">
      <c r="B1110" s="14" t="str">
        <f xml:space="preserve"> HYPERLINK("#'目次'!B61", "[56]")</f>
        <v>[56]</v>
      </c>
      <c r="C1110" s="1" t="s">
        <v>562</v>
      </c>
    </row>
    <row r="1111" spans="2:6" x14ac:dyDescent="0.25">
      <c r="B1111" s="1" t="s">
        <v>7</v>
      </c>
      <c r="C1111" s="1" t="s">
        <v>548</v>
      </c>
    </row>
    <row r="1112" spans="2:6" x14ac:dyDescent="0.25">
      <c r="B1112" s="1"/>
      <c r="C1112" s="1"/>
    </row>
    <row r="1113" spans="2:6" x14ac:dyDescent="0.25">
      <c r="E1113" s="12" t="s">
        <v>2</v>
      </c>
      <c r="F1113" s="4" t="s">
        <v>3</v>
      </c>
    </row>
    <row r="1114" spans="2:6" x14ac:dyDescent="0.25">
      <c r="C1114" s="5"/>
      <c r="D1114" s="6" t="s">
        <v>10</v>
      </c>
      <c r="E1114" s="8">
        <v>1082</v>
      </c>
      <c r="F1114" s="3">
        <v>100</v>
      </c>
    </row>
    <row r="1115" spans="2:6" x14ac:dyDescent="0.25">
      <c r="C1115" s="9">
        <v>1</v>
      </c>
      <c r="D1115" s="10" t="s">
        <v>563</v>
      </c>
      <c r="E1115" s="7">
        <v>20</v>
      </c>
      <c r="F1115" s="2">
        <v>1.8</v>
      </c>
    </row>
    <row r="1116" spans="2:6" x14ac:dyDescent="0.25">
      <c r="C1116" s="9">
        <v>2</v>
      </c>
      <c r="D1116" s="10" t="s">
        <v>564</v>
      </c>
      <c r="E1116" s="7">
        <v>395</v>
      </c>
      <c r="F1116" s="2">
        <v>36.5</v>
      </c>
    </row>
    <row r="1117" spans="2:6" x14ac:dyDescent="0.25">
      <c r="C1117" s="9">
        <v>3</v>
      </c>
      <c r="D1117" s="10" t="s">
        <v>565</v>
      </c>
      <c r="E1117" s="7">
        <v>475</v>
      </c>
      <c r="F1117" s="2">
        <v>43.9</v>
      </c>
    </row>
    <row r="1118" spans="2:6" x14ac:dyDescent="0.25">
      <c r="C1118" s="9">
        <v>4</v>
      </c>
      <c r="D1118" s="10" t="s">
        <v>566</v>
      </c>
      <c r="E1118" s="7">
        <v>178</v>
      </c>
      <c r="F1118" s="2">
        <v>16.5</v>
      </c>
    </row>
    <row r="1119" spans="2:6" x14ac:dyDescent="0.25">
      <c r="C1119" s="9">
        <v>5</v>
      </c>
      <c r="D1119" s="10" t="s">
        <v>567</v>
      </c>
      <c r="E1119" s="7">
        <v>5</v>
      </c>
      <c r="F1119" s="2">
        <v>0.5</v>
      </c>
    </row>
    <row r="1120" spans="2:6" x14ac:dyDescent="0.25">
      <c r="C1120" s="9">
        <v>6</v>
      </c>
      <c r="D1120" s="10" t="s">
        <v>568</v>
      </c>
      <c r="E1120" s="7">
        <v>1</v>
      </c>
      <c r="F1120" s="2">
        <v>0.1</v>
      </c>
    </row>
    <row r="1121" spans="2:6" x14ac:dyDescent="0.25">
      <c r="C1121" s="9">
        <v>7</v>
      </c>
      <c r="D1121" s="10" t="s">
        <v>569</v>
      </c>
      <c r="E1121" s="7">
        <v>0</v>
      </c>
      <c r="F1121" s="25" t="s">
        <v>67</v>
      </c>
    </row>
    <row r="1122" spans="2:6" x14ac:dyDescent="0.25">
      <c r="C1122" s="9">
        <v>8</v>
      </c>
      <c r="D1122" s="10" t="s">
        <v>233</v>
      </c>
      <c r="E1122" s="7">
        <v>8</v>
      </c>
      <c r="F1122" s="2">
        <v>0.7</v>
      </c>
    </row>
    <row r="1123" spans="2:6" x14ac:dyDescent="0.25">
      <c r="C1123" s="9"/>
      <c r="D1123" s="10" t="s">
        <v>570</v>
      </c>
      <c r="E1123" s="21" t="s">
        <v>67</v>
      </c>
      <c r="F1123" s="23">
        <v>17</v>
      </c>
    </row>
    <row r="1124" spans="2:6" x14ac:dyDescent="0.25">
      <c r="C1124" s="13"/>
      <c r="D1124" s="11" t="s">
        <v>247</v>
      </c>
      <c r="E1124" s="22" t="s">
        <v>67</v>
      </c>
      <c r="F1124" s="24">
        <v>10.1</v>
      </c>
    </row>
    <row r="1125" spans="2:6" x14ac:dyDescent="0.25">
      <c r="C1125" s="18"/>
      <c r="D1125" s="16" t="s">
        <v>19</v>
      </c>
      <c r="E1125" s="17"/>
      <c r="F1125" s="15"/>
    </row>
    <row r="1127" spans="2:6" x14ac:dyDescent="0.25">
      <c r="B1127" s="14" t="str">
        <f xml:space="preserve"> HYPERLINK("#'目次'!B62", "[57]")</f>
        <v>[57]</v>
      </c>
      <c r="C1127" s="1" t="s">
        <v>572</v>
      </c>
    </row>
    <row r="1128" spans="2:6" x14ac:dyDescent="0.25">
      <c r="B1128" s="1" t="s">
        <v>7</v>
      </c>
      <c r="C1128" s="1" t="s">
        <v>551</v>
      </c>
    </row>
    <row r="1129" spans="2:6" x14ac:dyDescent="0.25">
      <c r="B1129" s="1"/>
      <c r="C1129" s="1"/>
    </row>
    <row r="1130" spans="2:6" x14ac:dyDescent="0.25">
      <c r="E1130" s="12" t="s">
        <v>2</v>
      </c>
      <c r="F1130" s="4" t="s">
        <v>3</v>
      </c>
    </row>
    <row r="1131" spans="2:6" x14ac:dyDescent="0.25">
      <c r="C1131" s="5"/>
      <c r="D1131" s="6" t="s">
        <v>10</v>
      </c>
      <c r="E1131" s="8">
        <v>24</v>
      </c>
      <c r="F1131" s="3">
        <v>100</v>
      </c>
    </row>
    <row r="1132" spans="2:6" x14ac:dyDescent="0.25">
      <c r="C1132" s="9">
        <v>1</v>
      </c>
      <c r="D1132" s="10" t="s">
        <v>563</v>
      </c>
      <c r="E1132" s="7">
        <v>0</v>
      </c>
      <c r="F1132" s="25" t="s">
        <v>67</v>
      </c>
    </row>
    <row r="1133" spans="2:6" x14ac:dyDescent="0.25">
      <c r="C1133" s="9">
        <v>2</v>
      </c>
      <c r="D1133" s="10" t="s">
        <v>564</v>
      </c>
      <c r="E1133" s="7">
        <v>6</v>
      </c>
      <c r="F1133" s="2">
        <v>25</v>
      </c>
    </row>
    <row r="1134" spans="2:6" x14ac:dyDescent="0.25">
      <c r="C1134" s="9">
        <v>3</v>
      </c>
      <c r="D1134" s="10" t="s">
        <v>565</v>
      </c>
      <c r="E1134" s="7">
        <v>7</v>
      </c>
      <c r="F1134" s="2">
        <v>29.2</v>
      </c>
    </row>
    <row r="1135" spans="2:6" x14ac:dyDescent="0.25">
      <c r="C1135" s="9">
        <v>4</v>
      </c>
      <c r="D1135" s="10" t="s">
        <v>566</v>
      </c>
      <c r="E1135" s="7">
        <v>9</v>
      </c>
      <c r="F1135" s="2">
        <v>37.5</v>
      </c>
    </row>
    <row r="1136" spans="2:6" x14ac:dyDescent="0.25">
      <c r="C1136" s="9">
        <v>5</v>
      </c>
      <c r="D1136" s="10" t="s">
        <v>567</v>
      </c>
      <c r="E1136" s="7">
        <v>1</v>
      </c>
      <c r="F1136" s="2">
        <v>4.2</v>
      </c>
    </row>
    <row r="1137" spans="2:6" x14ac:dyDescent="0.25">
      <c r="C1137" s="9">
        <v>6</v>
      </c>
      <c r="D1137" s="10" t="s">
        <v>568</v>
      </c>
      <c r="E1137" s="7">
        <v>0</v>
      </c>
      <c r="F1137" s="25" t="s">
        <v>67</v>
      </c>
    </row>
    <row r="1138" spans="2:6" x14ac:dyDescent="0.25">
      <c r="C1138" s="9">
        <v>7</v>
      </c>
      <c r="D1138" s="10" t="s">
        <v>569</v>
      </c>
      <c r="E1138" s="7">
        <v>0</v>
      </c>
      <c r="F1138" s="25" t="s">
        <v>67</v>
      </c>
    </row>
    <row r="1139" spans="2:6" x14ac:dyDescent="0.25">
      <c r="C1139" s="9">
        <v>8</v>
      </c>
      <c r="D1139" s="10" t="s">
        <v>233</v>
      </c>
      <c r="E1139" s="7">
        <v>1</v>
      </c>
      <c r="F1139" s="2">
        <v>4.2</v>
      </c>
    </row>
    <row r="1140" spans="2:6" x14ac:dyDescent="0.25">
      <c r="C1140" s="9"/>
      <c r="D1140" s="10" t="s">
        <v>570</v>
      </c>
      <c r="E1140" s="21" t="s">
        <v>67</v>
      </c>
      <c r="F1140" s="23">
        <v>23.5</v>
      </c>
    </row>
    <row r="1141" spans="2:6" x14ac:dyDescent="0.25">
      <c r="C1141" s="13"/>
      <c r="D1141" s="11" t="s">
        <v>247</v>
      </c>
      <c r="E1141" s="22" t="s">
        <v>67</v>
      </c>
      <c r="F1141" s="24">
        <v>14.4</v>
      </c>
    </row>
    <row r="1142" spans="2:6" x14ac:dyDescent="0.25">
      <c r="C1142" s="18"/>
      <c r="D1142" s="16" t="s">
        <v>19</v>
      </c>
      <c r="E1142" s="17"/>
      <c r="F1142" s="15"/>
    </row>
    <row r="1144" spans="2:6" x14ac:dyDescent="0.25">
      <c r="B1144" s="14" t="str">
        <f xml:space="preserve"> HYPERLINK("#'目次'!B63", "[58]")</f>
        <v>[58]</v>
      </c>
      <c r="C1144" s="1" t="s">
        <v>574</v>
      </c>
    </row>
    <row r="1145" spans="2:6" x14ac:dyDescent="0.25">
      <c r="B1145" s="1" t="s">
        <v>7</v>
      </c>
      <c r="C1145" s="1" t="s">
        <v>554</v>
      </c>
    </row>
    <row r="1146" spans="2:6" x14ac:dyDescent="0.25">
      <c r="B1146" s="1"/>
      <c r="C1146" s="1"/>
    </row>
    <row r="1147" spans="2:6" x14ac:dyDescent="0.25">
      <c r="E1147" s="12" t="s">
        <v>2</v>
      </c>
      <c r="F1147" s="4" t="s">
        <v>3</v>
      </c>
    </row>
    <row r="1148" spans="2:6" x14ac:dyDescent="0.25">
      <c r="C1148" s="5"/>
      <c r="D1148" s="6" t="s">
        <v>10</v>
      </c>
      <c r="E1148" s="8">
        <v>69</v>
      </c>
      <c r="F1148" s="3">
        <v>100</v>
      </c>
    </row>
    <row r="1149" spans="2:6" x14ac:dyDescent="0.25">
      <c r="C1149" s="9">
        <v>1</v>
      </c>
      <c r="D1149" s="10" t="s">
        <v>563</v>
      </c>
      <c r="E1149" s="7">
        <v>4</v>
      </c>
      <c r="F1149" s="2">
        <v>5.8</v>
      </c>
    </row>
    <row r="1150" spans="2:6" x14ac:dyDescent="0.25">
      <c r="C1150" s="9">
        <v>2</v>
      </c>
      <c r="D1150" s="10" t="s">
        <v>564</v>
      </c>
      <c r="E1150" s="7">
        <v>50</v>
      </c>
      <c r="F1150" s="2">
        <v>72.5</v>
      </c>
    </row>
    <row r="1151" spans="2:6" x14ac:dyDescent="0.25">
      <c r="C1151" s="9">
        <v>3</v>
      </c>
      <c r="D1151" s="10" t="s">
        <v>565</v>
      </c>
      <c r="E1151" s="7">
        <v>10</v>
      </c>
      <c r="F1151" s="2">
        <v>14.5</v>
      </c>
    </row>
    <row r="1152" spans="2:6" x14ac:dyDescent="0.25">
      <c r="C1152" s="9">
        <v>4</v>
      </c>
      <c r="D1152" s="10" t="s">
        <v>566</v>
      </c>
      <c r="E1152" s="7">
        <v>2</v>
      </c>
      <c r="F1152" s="2">
        <v>2.9</v>
      </c>
    </row>
    <row r="1153" spans="2:6" x14ac:dyDescent="0.25">
      <c r="C1153" s="9">
        <v>5</v>
      </c>
      <c r="D1153" s="10" t="s">
        <v>567</v>
      </c>
      <c r="E1153" s="7">
        <v>2</v>
      </c>
      <c r="F1153" s="2">
        <v>2.9</v>
      </c>
    </row>
    <row r="1154" spans="2:6" x14ac:dyDescent="0.25">
      <c r="C1154" s="9">
        <v>6</v>
      </c>
      <c r="D1154" s="10" t="s">
        <v>568</v>
      </c>
      <c r="E1154" s="7">
        <v>0</v>
      </c>
      <c r="F1154" s="25" t="s">
        <v>67</v>
      </c>
    </row>
    <row r="1155" spans="2:6" x14ac:dyDescent="0.25">
      <c r="C1155" s="9">
        <v>7</v>
      </c>
      <c r="D1155" s="10" t="s">
        <v>569</v>
      </c>
      <c r="E1155" s="7">
        <v>0</v>
      </c>
      <c r="F1155" s="25" t="s">
        <v>67</v>
      </c>
    </row>
    <row r="1156" spans="2:6" x14ac:dyDescent="0.25">
      <c r="C1156" s="9">
        <v>8</v>
      </c>
      <c r="D1156" s="10" t="s">
        <v>233</v>
      </c>
      <c r="E1156" s="7">
        <v>1</v>
      </c>
      <c r="F1156" s="2">
        <v>1.4</v>
      </c>
    </row>
    <row r="1157" spans="2:6" x14ac:dyDescent="0.25">
      <c r="C1157" s="9"/>
      <c r="D1157" s="10" t="s">
        <v>570</v>
      </c>
      <c r="E1157" s="21" t="s">
        <v>67</v>
      </c>
      <c r="F1157" s="23">
        <v>10.6</v>
      </c>
    </row>
    <row r="1158" spans="2:6" x14ac:dyDescent="0.25">
      <c r="C1158" s="13"/>
      <c r="D1158" s="11" t="s">
        <v>247</v>
      </c>
      <c r="E1158" s="22" t="s">
        <v>67</v>
      </c>
      <c r="F1158" s="24">
        <v>10.4</v>
      </c>
    </row>
    <row r="1159" spans="2:6" x14ac:dyDescent="0.25">
      <c r="C1159" s="18"/>
      <c r="D1159" s="16" t="s">
        <v>19</v>
      </c>
      <c r="E1159" s="17"/>
      <c r="F1159" s="15"/>
    </row>
    <row r="1161" spans="2:6" x14ac:dyDescent="0.25">
      <c r="B1161" s="14" t="str">
        <f xml:space="preserve"> HYPERLINK("#'目次'!B64", "[59]")</f>
        <v>[59]</v>
      </c>
      <c r="C1161" s="1" t="s">
        <v>576</v>
      </c>
    </row>
    <row r="1162" spans="2:6" x14ac:dyDescent="0.25">
      <c r="B1162" s="1" t="s">
        <v>7</v>
      </c>
      <c r="C1162" s="1" t="s">
        <v>557</v>
      </c>
    </row>
    <row r="1163" spans="2:6" x14ac:dyDescent="0.25">
      <c r="B1163" s="1"/>
      <c r="C1163" s="1"/>
    </row>
    <row r="1164" spans="2:6" x14ac:dyDescent="0.25">
      <c r="E1164" s="12" t="s">
        <v>2</v>
      </c>
      <c r="F1164" s="4" t="s">
        <v>3</v>
      </c>
    </row>
    <row r="1165" spans="2:6" x14ac:dyDescent="0.25">
      <c r="C1165" s="5"/>
      <c r="D1165" s="6" t="s">
        <v>10</v>
      </c>
      <c r="E1165" s="8">
        <v>91</v>
      </c>
      <c r="F1165" s="3">
        <v>100</v>
      </c>
    </row>
    <row r="1166" spans="2:6" x14ac:dyDescent="0.25">
      <c r="C1166" s="9">
        <v>1</v>
      </c>
      <c r="D1166" s="10" t="s">
        <v>563</v>
      </c>
      <c r="E1166" s="7">
        <v>1</v>
      </c>
      <c r="F1166" s="2">
        <v>1.1000000000000001</v>
      </c>
    </row>
    <row r="1167" spans="2:6" x14ac:dyDescent="0.25">
      <c r="C1167" s="9">
        <v>2</v>
      </c>
      <c r="D1167" s="10" t="s">
        <v>564</v>
      </c>
      <c r="E1167" s="7">
        <v>23</v>
      </c>
      <c r="F1167" s="2">
        <v>25.3</v>
      </c>
    </row>
    <row r="1168" spans="2:6" x14ac:dyDescent="0.25">
      <c r="C1168" s="9">
        <v>3</v>
      </c>
      <c r="D1168" s="10" t="s">
        <v>565</v>
      </c>
      <c r="E1168" s="7">
        <v>36</v>
      </c>
      <c r="F1168" s="2">
        <v>39.6</v>
      </c>
    </row>
    <row r="1169" spans="2:6" x14ac:dyDescent="0.25">
      <c r="C1169" s="9">
        <v>4</v>
      </c>
      <c r="D1169" s="10" t="s">
        <v>566</v>
      </c>
      <c r="E1169" s="7">
        <v>21</v>
      </c>
      <c r="F1169" s="2">
        <v>23.1</v>
      </c>
    </row>
    <row r="1170" spans="2:6" x14ac:dyDescent="0.25">
      <c r="C1170" s="9">
        <v>5</v>
      </c>
      <c r="D1170" s="10" t="s">
        <v>567</v>
      </c>
      <c r="E1170" s="7">
        <v>7</v>
      </c>
      <c r="F1170" s="2">
        <v>7.7</v>
      </c>
    </row>
    <row r="1171" spans="2:6" x14ac:dyDescent="0.25">
      <c r="C1171" s="9">
        <v>6</v>
      </c>
      <c r="D1171" s="10" t="s">
        <v>568</v>
      </c>
      <c r="E1171" s="7">
        <v>1</v>
      </c>
      <c r="F1171" s="2">
        <v>1.1000000000000001</v>
      </c>
    </row>
    <row r="1172" spans="2:6" x14ac:dyDescent="0.25">
      <c r="C1172" s="9">
        <v>7</v>
      </c>
      <c r="D1172" s="10" t="s">
        <v>569</v>
      </c>
      <c r="E1172" s="7">
        <v>0</v>
      </c>
      <c r="F1172" s="25" t="s">
        <v>67</v>
      </c>
    </row>
    <row r="1173" spans="2:6" x14ac:dyDescent="0.25">
      <c r="C1173" s="9">
        <v>8</v>
      </c>
      <c r="D1173" s="10" t="s">
        <v>233</v>
      </c>
      <c r="E1173" s="7">
        <v>2</v>
      </c>
      <c r="F1173" s="2">
        <v>2.2000000000000002</v>
      </c>
    </row>
    <row r="1174" spans="2:6" x14ac:dyDescent="0.25">
      <c r="C1174" s="9"/>
      <c r="D1174" s="10" t="s">
        <v>570</v>
      </c>
      <c r="E1174" s="21" t="s">
        <v>67</v>
      </c>
      <c r="F1174" s="23">
        <v>22.9</v>
      </c>
    </row>
    <row r="1175" spans="2:6" x14ac:dyDescent="0.25">
      <c r="C1175" s="13"/>
      <c r="D1175" s="11" t="s">
        <v>247</v>
      </c>
      <c r="E1175" s="22" t="s">
        <v>67</v>
      </c>
      <c r="F1175" s="24">
        <v>16.5</v>
      </c>
    </row>
    <row r="1176" spans="2:6" x14ac:dyDescent="0.25">
      <c r="C1176" s="18"/>
      <c r="D1176" s="16" t="s">
        <v>19</v>
      </c>
      <c r="E1176" s="17"/>
      <c r="F1176" s="15"/>
    </row>
    <row r="1178" spans="2:6" x14ac:dyDescent="0.25">
      <c r="B1178" s="14" t="str">
        <f xml:space="preserve"> HYPERLINK("#'目次'!B65", "[60]")</f>
        <v>[60]</v>
      </c>
      <c r="C1178" s="1" t="s">
        <v>578</v>
      </c>
    </row>
    <row r="1179" spans="2:6" x14ac:dyDescent="0.25">
      <c r="B1179" s="1" t="s">
        <v>7</v>
      </c>
      <c r="C1179" s="1" t="s">
        <v>560</v>
      </c>
    </row>
    <row r="1180" spans="2:6" x14ac:dyDescent="0.25">
      <c r="B1180" s="1"/>
      <c r="C1180" s="1"/>
    </row>
    <row r="1181" spans="2:6" x14ac:dyDescent="0.25">
      <c r="E1181" s="12" t="s">
        <v>2</v>
      </c>
      <c r="F1181" s="4" t="s">
        <v>3</v>
      </c>
    </row>
    <row r="1182" spans="2:6" x14ac:dyDescent="0.25">
      <c r="C1182" s="5"/>
      <c r="D1182" s="6" t="s">
        <v>10</v>
      </c>
      <c r="E1182" s="8">
        <v>200</v>
      </c>
      <c r="F1182" s="3">
        <v>100</v>
      </c>
    </row>
    <row r="1183" spans="2:6" x14ac:dyDescent="0.25">
      <c r="C1183" s="9">
        <v>1</v>
      </c>
      <c r="D1183" s="10" t="s">
        <v>563</v>
      </c>
      <c r="E1183" s="7">
        <v>16</v>
      </c>
      <c r="F1183" s="2">
        <v>8</v>
      </c>
    </row>
    <row r="1184" spans="2:6" x14ac:dyDescent="0.25">
      <c r="C1184" s="9">
        <v>2</v>
      </c>
      <c r="D1184" s="10" t="s">
        <v>564</v>
      </c>
      <c r="E1184" s="7">
        <v>148</v>
      </c>
      <c r="F1184" s="2">
        <v>74</v>
      </c>
    </row>
    <row r="1185" spans="2:6" x14ac:dyDescent="0.25">
      <c r="C1185" s="9">
        <v>3</v>
      </c>
      <c r="D1185" s="10" t="s">
        <v>565</v>
      </c>
      <c r="E1185" s="7">
        <v>20</v>
      </c>
      <c r="F1185" s="2">
        <v>10</v>
      </c>
    </row>
    <row r="1186" spans="2:6" x14ac:dyDescent="0.25">
      <c r="C1186" s="9">
        <v>4</v>
      </c>
      <c r="D1186" s="10" t="s">
        <v>566</v>
      </c>
      <c r="E1186" s="7">
        <v>11</v>
      </c>
      <c r="F1186" s="2">
        <v>5.5</v>
      </c>
    </row>
    <row r="1187" spans="2:6" x14ac:dyDescent="0.25">
      <c r="C1187" s="9">
        <v>5</v>
      </c>
      <c r="D1187" s="10" t="s">
        <v>567</v>
      </c>
      <c r="E1187" s="7">
        <v>2</v>
      </c>
      <c r="F1187" s="2">
        <v>1</v>
      </c>
    </row>
    <row r="1188" spans="2:6" x14ac:dyDescent="0.25">
      <c r="C1188" s="9">
        <v>6</v>
      </c>
      <c r="D1188" s="10" t="s">
        <v>568</v>
      </c>
      <c r="E1188" s="7">
        <v>0</v>
      </c>
      <c r="F1188" s="25" t="s">
        <v>67</v>
      </c>
    </row>
    <row r="1189" spans="2:6" x14ac:dyDescent="0.25">
      <c r="C1189" s="9">
        <v>7</v>
      </c>
      <c r="D1189" s="10" t="s">
        <v>569</v>
      </c>
      <c r="E1189" s="7">
        <v>1</v>
      </c>
      <c r="F1189" s="2">
        <v>0.5</v>
      </c>
    </row>
    <row r="1190" spans="2:6" x14ac:dyDescent="0.25">
      <c r="C1190" s="9">
        <v>8</v>
      </c>
      <c r="D1190" s="10" t="s">
        <v>233</v>
      </c>
      <c r="E1190" s="7">
        <v>2</v>
      </c>
      <c r="F1190" s="2">
        <v>1</v>
      </c>
    </row>
    <row r="1191" spans="2:6" x14ac:dyDescent="0.25">
      <c r="C1191" s="9"/>
      <c r="D1191" s="10" t="s">
        <v>570</v>
      </c>
      <c r="E1191" s="21" t="s">
        <v>67</v>
      </c>
      <c r="F1191" s="23">
        <v>10.4</v>
      </c>
    </row>
    <row r="1192" spans="2:6" x14ac:dyDescent="0.25">
      <c r="C1192" s="13"/>
      <c r="D1192" s="11" t="s">
        <v>247</v>
      </c>
      <c r="E1192" s="22" t="s">
        <v>67</v>
      </c>
      <c r="F1192" s="24">
        <v>11.4</v>
      </c>
    </row>
    <row r="1193" spans="2:6" x14ac:dyDescent="0.25">
      <c r="C1193" s="18"/>
      <c r="D1193" s="16" t="s">
        <v>19</v>
      </c>
      <c r="E1193" s="17"/>
      <c r="F1193" s="15"/>
    </row>
    <row r="1195" spans="2:6" x14ac:dyDescent="0.25">
      <c r="B1195" s="14" t="str">
        <f xml:space="preserve"> HYPERLINK("#'目次'!B66", "[61]")</f>
        <v>[61]</v>
      </c>
      <c r="C1195" s="1" t="s">
        <v>580</v>
      </c>
    </row>
    <row r="1196" spans="2:6" x14ac:dyDescent="0.25">
      <c r="B1196" s="1" t="s">
        <v>7</v>
      </c>
      <c r="C1196" s="1" t="s">
        <v>581</v>
      </c>
    </row>
    <row r="1197" spans="2:6" x14ac:dyDescent="0.25">
      <c r="B1197" s="1"/>
      <c r="C1197" s="1"/>
    </row>
    <row r="1198" spans="2:6" x14ac:dyDescent="0.25">
      <c r="E1198" s="12" t="s">
        <v>2</v>
      </c>
      <c r="F1198" s="4" t="s">
        <v>3</v>
      </c>
    </row>
    <row r="1199" spans="2:6" x14ac:dyDescent="0.25">
      <c r="C1199" s="5"/>
      <c r="D1199" s="6" t="s">
        <v>10</v>
      </c>
      <c r="E1199" s="8">
        <v>1343</v>
      </c>
      <c r="F1199" s="3">
        <v>100</v>
      </c>
    </row>
    <row r="1200" spans="2:6" x14ac:dyDescent="0.25">
      <c r="C1200" s="9">
        <v>1</v>
      </c>
      <c r="D1200" s="10" t="s">
        <v>563</v>
      </c>
      <c r="E1200" s="7">
        <v>35</v>
      </c>
      <c r="F1200" s="2">
        <v>2.6</v>
      </c>
    </row>
    <row r="1201" spans="2:7" x14ac:dyDescent="0.25">
      <c r="C1201" s="9">
        <v>2</v>
      </c>
      <c r="D1201" s="10" t="s">
        <v>564</v>
      </c>
      <c r="E1201" s="7">
        <v>533</v>
      </c>
      <c r="F1201" s="2">
        <v>39.700000000000003</v>
      </c>
    </row>
    <row r="1202" spans="2:7" x14ac:dyDescent="0.25">
      <c r="C1202" s="9">
        <v>3</v>
      </c>
      <c r="D1202" s="10" t="s">
        <v>565</v>
      </c>
      <c r="E1202" s="7">
        <v>520</v>
      </c>
      <c r="F1202" s="2">
        <v>38.700000000000003</v>
      </c>
    </row>
    <row r="1203" spans="2:7" x14ac:dyDescent="0.25">
      <c r="C1203" s="9">
        <v>4</v>
      </c>
      <c r="D1203" s="10" t="s">
        <v>566</v>
      </c>
      <c r="E1203" s="7">
        <v>224</v>
      </c>
      <c r="F1203" s="2">
        <v>16.7</v>
      </c>
    </row>
    <row r="1204" spans="2:7" x14ac:dyDescent="0.25">
      <c r="C1204" s="9">
        <v>5</v>
      </c>
      <c r="D1204" s="10" t="s">
        <v>567</v>
      </c>
      <c r="E1204" s="7">
        <v>15</v>
      </c>
      <c r="F1204" s="2">
        <v>1.1000000000000001</v>
      </c>
    </row>
    <row r="1205" spans="2:7" x14ac:dyDescent="0.25">
      <c r="C1205" s="9">
        <v>6</v>
      </c>
      <c r="D1205" s="10" t="s">
        <v>568</v>
      </c>
      <c r="E1205" s="7">
        <v>5</v>
      </c>
      <c r="F1205" s="2">
        <v>0.4</v>
      </c>
    </row>
    <row r="1206" spans="2:7" x14ac:dyDescent="0.25">
      <c r="B1206" s="32"/>
      <c r="C1206" s="33">
        <v>7</v>
      </c>
      <c r="D1206" s="34" t="s">
        <v>569</v>
      </c>
      <c r="E1206" s="35">
        <v>4</v>
      </c>
      <c r="F1206" s="36">
        <v>0.3</v>
      </c>
      <c r="G1206" s="32"/>
    </row>
    <row r="1207" spans="2:7" x14ac:dyDescent="0.25">
      <c r="B1207" s="32"/>
      <c r="C1207" s="33">
        <v>8</v>
      </c>
      <c r="D1207" s="34" t="s">
        <v>233</v>
      </c>
      <c r="E1207" s="35">
        <v>7</v>
      </c>
      <c r="F1207" s="36">
        <v>0.5</v>
      </c>
      <c r="G1207" s="32"/>
    </row>
    <row r="1208" spans="2:7" x14ac:dyDescent="0.25">
      <c r="B1208" s="32"/>
      <c r="C1208" s="33"/>
      <c r="D1208" s="34" t="s">
        <v>570</v>
      </c>
      <c r="E1208" s="37" t="s">
        <v>67</v>
      </c>
      <c r="F1208" s="38">
        <v>17.7</v>
      </c>
      <c r="G1208" s="32"/>
    </row>
    <row r="1209" spans="2:7" x14ac:dyDescent="0.25">
      <c r="B1209" s="32"/>
      <c r="C1209" s="39"/>
      <c r="D1209" s="40" t="s">
        <v>247</v>
      </c>
      <c r="E1209" s="41" t="s">
        <v>67</v>
      </c>
      <c r="F1209" s="42">
        <v>14.4</v>
      </c>
      <c r="G1209" s="32"/>
    </row>
    <row r="1210" spans="2:7" x14ac:dyDescent="0.25">
      <c r="B1210" s="32"/>
      <c r="C1210" s="43"/>
      <c r="D1210" s="44" t="s">
        <v>19</v>
      </c>
      <c r="E1210" s="45"/>
      <c r="F1210" s="46"/>
      <c r="G1210" s="32"/>
    </row>
    <row r="1211" spans="2:7" x14ac:dyDescent="0.25">
      <c r="B1211" s="32"/>
      <c r="C1211" s="32"/>
      <c r="D1211" s="32"/>
      <c r="E1211" s="32"/>
      <c r="F1211" s="32"/>
      <c r="G1211" s="32"/>
    </row>
    <row r="1212" spans="2:7" x14ac:dyDescent="0.25">
      <c r="B1212" s="47" t="str">
        <f xml:space="preserve"> HYPERLINK("#'目次'!B67", "[62]")</f>
        <v>[62]</v>
      </c>
      <c r="C1212" s="48" t="s">
        <v>583</v>
      </c>
      <c r="D1212" s="32"/>
      <c r="E1212" s="32"/>
      <c r="F1212" s="32"/>
      <c r="G1212" s="32"/>
    </row>
    <row r="1213" spans="2:7" x14ac:dyDescent="0.25">
      <c r="B1213" s="48"/>
      <c r="C1213" s="48"/>
      <c r="D1213" s="32"/>
      <c r="E1213" s="32"/>
      <c r="F1213" s="32"/>
      <c r="G1213" s="32"/>
    </row>
    <row r="1214" spans="2:7" x14ac:dyDescent="0.25">
      <c r="B1214" s="48"/>
      <c r="C1214" s="48"/>
      <c r="D1214" s="32"/>
      <c r="E1214" s="32"/>
      <c r="F1214" s="32"/>
      <c r="G1214" s="32"/>
    </row>
    <row r="1215" spans="2:7" x14ac:dyDescent="0.25">
      <c r="B1215" s="32"/>
      <c r="C1215" s="32"/>
      <c r="D1215" s="32"/>
      <c r="E1215" s="49" t="s">
        <v>2</v>
      </c>
      <c r="F1215" s="50" t="s">
        <v>3</v>
      </c>
      <c r="G1215" s="32"/>
    </row>
    <row r="1216" spans="2:7" x14ac:dyDescent="0.25">
      <c r="B1216" s="32"/>
      <c r="C1216" s="51"/>
      <c r="D1216" s="52" t="s">
        <v>10</v>
      </c>
      <c r="E1216" s="53">
        <v>1350</v>
      </c>
      <c r="F1216" s="54">
        <v>100</v>
      </c>
      <c r="G1216" s="32"/>
    </row>
    <row r="1217" spans="2:7" x14ac:dyDescent="0.25">
      <c r="B1217" s="32"/>
      <c r="C1217" s="33">
        <v>1</v>
      </c>
      <c r="D1217" s="34" t="s">
        <v>584</v>
      </c>
      <c r="E1217" s="35">
        <v>13</v>
      </c>
      <c r="F1217" s="36">
        <v>1</v>
      </c>
      <c r="G1217" s="32"/>
    </row>
    <row r="1218" spans="2:7" x14ac:dyDescent="0.25">
      <c r="B1218" s="32"/>
      <c r="C1218" s="33">
        <v>2</v>
      </c>
      <c r="D1218" s="34" t="s">
        <v>585</v>
      </c>
      <c r="E1218" s="35">
        <v>128</v>
      </c>
      <c r="F1218" s="36">
        <v>9.5</v>
      </c>
      <c r="G1218" s="32"/>
    </row>
    <row r="1219" spans="2:7" x14ac:dyDescent="0.25">
      <c r="B1219" s="32"/>
      <c r="C1219" s="33">
        <v>3</v>
      </c>
      <c r="D1219" s="34" t="s">
        <v>586</v>
      </c>
      <c r="E1219" s="35">
        <v>702</v>
      </c>
      <c r="F1219" s="36">
        <v>52</v>
      </c>
      <c r="G1219" s="32"/>
    </row>
    <row r="1220" spans="2:7" x14ac:dyDescent="0.25">
      <c r="B1220" s="32"/>
      <c r="C1220" s="33">
        <v>4</v>
      </c>
      <c r="D1220" s="34" t="s">
        <v>587</v>
      </c>
      <c r="E1220" s="35">
        <v>426</v>
      </c>
      <c r="F1220" s="36">
        <v>31.6</v>
      </c>
      <c r="G1220" s="32"/>
    </row>
    <row r="1221" spans="2:7" x14ac:dyDescent="0.25">
      <c r="B1221" s="32"/>
      <c r="C1221" s="33">
        <v>5</v>
      </c>
      <c r="D1221" s="56" t="s">
        <v>588</v>
      </c>
      <c r="E1221" s="57">
        <v>61</v>
      </c>
      <c r="F1221" s="58">
        <v>4.5</v>
      </c>
      <c r="G1221" s="55"/>
    </row>
    <row r="1222" spans="2:7" x14ac:dyDescent="0.25">
      <c r="B1222" s="32"/>
      <c r="C1222" s="33">
        <v>6</v>
      </c>
      <c r="D1222" s="56" t="s">
        <v>589</v>
      </c>
      <c r="E1222" s="57">
        <v>9</v>
      </c>
      <c r="F1222" s="58">
        <v>0.7</v>
      </c>
      <c r="G1222" s="55"/>
    </row>
    <row r="1223" spans="2:7" x14ac:dyDescent="0.25">
      <c r="B1223" s="32"/>
      <c r="C1223" s="33">
        <v>7</v>
      </c>
      <c r="D1223" s="56" t="s">
        <v>233</v>
      </c>
      <c r="E1223" s="57">
        <v>11</v>
      </c>
      <c r="F1223" s="58">
        <v>0.8</v>
      </c>
      <c r="G1223" s="55"/>
    </row>
    <row r="1224" spans="2:7" x14ac:dyDescent="0.25">
      <c r="B1224" s="32"/>
      <c r="C1224" s="33"/>
      <c r="D1224" s="56" t="s">
        <v>590</v>
      </c>
      <c r="E1224" s="59" t="s">
        <v>67</v>
      </c>
      <c r="F1224" s="60">
        <v>21.5</v>
      </c>
      <c r="G1224" s="55"/>
    </row>
    <row r="1225" spans="2:7" x14ac:dyDescent="0.25">
      <c r="B1225" s="32"/>
      <c r="C1225" s="39"/>
      <c r="D1225" s="61" t="s">
        <v>247</v>
      </c>
      <c r="E1225" s="62" t="s">
        <v>67</v>
      </c>
      <c r="F1225" s="63">
        <v>0.7</v>
      </c>
      <c r="G1225" s="55"/>
    </row>
    <row r="1226" spans="2:7" x14ac:dyDescent="0.25">
      <c r="B1226" s="32"/>
      <c r="C1226" s="43"/>
      <c r="D1226" s="64" t="s">
        <v>19</v>
      </c>
      <c r="E1226" s="65"/>
      <c r="F1226" s="66"/>
      <c r="G1226" s="55"/>
    </row>
    <row r="1227" spans="2:7" x14ac:dyDescent="0.25">
      <c r="B1227" s="32"/>
      <c r="C1227" s="32"/>
      <c r="D1227" s="55"/>
      <c r="E1227" s="55"/>
      <c r="F1227" s="55"/>
      <c r="G1227" s="55"/>
    </row>
    <row r="1228" spans="2:7" x14ac:dyDescent="0.25">
      <c r="B1228" s="47" t="str">
        <f xml:space="preserve"> HYPERLINK("#'目次'!B68", "[63]")</f>
        <v>[63]</v>
      </c>
      <c r="C1228" s="48" t="s">
        <v>592</v>
      </c>
      <c r="D1228" s="32"/>
      <c r="E1228" s="32"/>
      <c r="F1228" s="32"/>
      <c r="G1228" s="32"/>
    </row>
    <row r="1229" spans="2:7" x14ac:dyDescent="0.25">
      <c r="B1229" s="48"/>
      <c r="C1229" s="48"/>
      <c r="D1229" s="32"/>
      <c r="E1229" s="32"/>
      <c r="F1229" s="32"/>
      <c r="G1229" s="32"/>
    </row>
    <row r="1230" spans="2:7" x14ac:dyDescent="0.25">
      <c r="B1230" s="48"/>
      <c r="C1230" s="48"/>
      <c r="D1230" s="32"/>
      <c r="E1230" s="32"/>
      <c r="F1230" s="32"/>
      <c r="G1230" s="32"/>
    </row>
    <row r="1231" spans="2:7" x14ac:dyDescent="0.25">
      <c r="B1231" s="32"/>
      <c r="C1231" s="32"/>
      <c r="D1231" s="32"/>
      <c r="E1231" s="49" t="s">
        <v>2</v>
      </c>
      <c r="F1231" s="50" t="s">
        <v>3</v>
      </c>
      <c r="G1231" s="32"/>
    </row>
    <row r="1232" spans="2:7" x14ac:dyDescent="0.25">
      <c r="B1232" s="32"/>
      <c r="C1232" s="51"/>
      <c r="D1232" s="52" t="s">
        <v>10</v>
      </c>
      <c r="E1232" s="53">
        <v>1350</v>
      </c>
      <c r="F1232" s="54">
        <v>100</v>
      </c>
      <c r="G1232" s="32"/>
    </row>
    <row r="1233" spans="2:7" x14ac:dyDescent="0.25">
      <c r="B1233" s="32"/>
      <c r="C1233" s="33">
        <v>1</v>
      </c>
      <c r="D1233" s="34" t="s">
        <v>593</v>
      </c>
      <c r="E1233" s="35">
        <v>58</v>
      </c>
      <c r="F1233" s="36">
        <v>4.3</v>
      </c>
      <c r="G1233" s="32"/>
    </row>
    <row r="1234" spans="2:7" x14ac:dyDescent="0.25">
      <c r="B1234" s="32"/>
      <c r="C1234" s="33">
        <v>2</v>
      </c>
      <c r="D1234" s="34" t="s">
        <v>594</v>
      </c>
      <c r="E1234" s="35">
        <v>794</v>
      </c>
      <c r="F1234" s="36">
        <v>58.8</v>
      </c>
      <c r="G1234" s="32"/>
    </row>
    <row r="1235" spans="2:7" x14ac:dyDescent="0.25">
      <c r="B1235" s="32"/>
      <c r="C1235" s="33">
        <v>3</v>
      </c>
      <c r="D1235" s="34" t="s">
        <v>595</v>
      </c>
      <c r="E1235" s="35">
        <v>453</v>
      </c>
      <c r="F1235" s="36">
        <v>33.6</v>
      </c>
      <c r="G1235" s="32"/>
    </row>
    <row r="1236" spans="2:7" x14ac:dyDescent="0.25">
      <c r="B1236" s="32"/>
      <c r="C1236" s="33">
        <v>4</v>
      </c>
      <c r="D1236" s="34" t="s">
        <v>596</v>
      </c>
      <c r="E1236" s="35">
        <v>25</v>
      </c>
      <c r="F1236" s="36">
        <v>1.9</v>
      </c>
      <c r="G1236" s="32"/>
    </row>
    <row r="1237" spans="2:7" x14ac:dyDescent="0.25">
      <c r="B1237" s="32"/>
      <c r="C1237" s="33">
        <v>5</v>
      </c>
      <c r="D1237" s="34" t="s">
        <v>597</v>
      </c>
      <c r="E1237" s="35">
        <v>5</v>
      </c>
      <c r="F1237" s="36">
        <v>0.4</v>
      </c>
      <c r="G1237" s="32"/>
    </row>
    <row r="1238" spans="2:7" x14ac:dyDescent="0.25">
      <c r="B1238" s="32"/>
      <c r="C1238" s="33">
        <v>6</v>
      </c>
      <c r="D1238" s="34" t="s">
        <v>233</v>
      </c>
      <c r="E1238" s="35">
        <v>15</v>
      </c>
      <c r="F1238" s="36">
        <v>1.1000000000000001</v>
      </c>
      <c r="G1238" s="32"/>
    </row>
    <row r="1239" spans="2:7" x14ac:dyDescent="0.25">
      <c r="B1239" s="32"/>
      <c r="C1239" s="33"/>
      <c r="D1239" s="34" t="s">
        <v>590</v>
      </c>
      <c r="E1239" s="37" t="s">
        <v>67</v>
      </c>
      <c r="F1239" s="38">
        <v>6.6</v>
      </c>
      <c r="G1239" s="32"/>
    </row>
    <row r="1240" spans="2:7" x14ac:dyDescent="0.25">
      <c r="B1240" s="32"/>
      <c r="C1240" s="39"/>
      <c r="D1240" s="40" t="s">
        <v>247</v>
      </c>
      <c r="E1240" s="41" t="s">
        <v>67</v>
      </c>
      <c r="F1240" s="42">
        <v>0.6</v>
      </c>
      <c r="G1240" s="32"/>
    </row>
    <row r="1241" spans="2:7" x14ac:dyDescent="0.25">
      <c r="B1241" s="32"/>
      <c r="C1241" s="43"/>
      <c r="D1241" s="44" t="s">
        <v>19</v>
      </c>
      <c r="E1241" s="45"/>
      <c r="F1241" s="46"/>
      <c r="G1241" s="32"/>
    </row>
    <row r="1242" spans="2:7" x14ac:dyDescent="0.25">
      <c r="B1242" s="32"/>
      <c r="C1242" s="32"/>
      <c r="D1242" s="32"/>
      <c r="E1242" s="32"/>
      <c r="F1242" s="32"/>
      <c r="G1242" s="32"/>
    </row>
    <row r="1243" spans="2:7" x14ac:dyDescent="0.25">
      <c r="B1243" s="47" t="str">
        <f xml:space="preserve"> HYPERLINK("#'目次'!B69", "[64]")</f>
        <v>[64]</v>
      </c>
      <c r="C1243" s="48" t="s">
        <v>599</v>
      </c>
      <c r="D1243" s="32"/>
      <c r="E1243" s="32"/>
      <c r="F1243" s="32"/>
      <c r="G1243" s="32"/>
    </row>
    <row r="1244" spans="2:7" x14ac:dyDescent="0.25">
      <c r="B1244" s="48"/>
      <c r="C1244" s="48"/>
      <c r="D1244" s="32"/>
      <c r="E1244" s="32"/>
      <c r="F1244" s="32"/>
      <c r="G1244" s="32"/>
    </row>
    <row r="1245" spans="2:7" x14ac:dyDescent="0.25">
      <c r="B1245" s="48"/>
      <c r="C1245" s="48"/>
      <c r="D1245" s="32"/>
      <c r="E1245" s="32"/>
      <c r="F1245" s="32"/>
      <c r="G1245" s="32"/>
    </row>
    <row r="1246" spans="2:7" x14ac:dyDescent="0.25">
      <c r="B1246" s="32"/>
      <c r="C1246" s="32"/>
      <c r="D1246" s="32"/>
      <c r="E1246" s="49" t="s">
        <v>2</v>
      </c>
      <c r="F1246" s="50" t="s">
        <v>3</v>
      </c>
      <c r="G1246" s="32"/>
    </row>
    <row r="1247" spans="2:7" x14ac:dyDescent="0.25">
      <c r="B1247" s="32"/>
      <c r="C1247" s="51"/>
      <c r="D1247" s="67" t="s">
        <v>10</v>
      </c>
      <c r="E1247" s="68">
        <v>1350</v>
      </c>
      <c r="F1247" s="69">
        <v>100</v>
      </c>
      <c r="G1247" s="55"/>
    </row>
    <row r="1248" spans="2:7" x14ac:dyDescent="0.25">
      <c r="B1248" s="32"/>
      <c r="C1248" s="33">
        <v>1</v>
      </c>
      <c r="D1248" s="56" t="s">
        <v>584</v>
      </c>
      <c r="E1248" s="57">
        <v>10</v>
      </c>
      <c r="F1248" s="58">
        <v>0.7</v>
      </c>
      <c r="G1248" s="55"/>
    </row>
    <row r="1249" spans="2:7" x14ac:dyDescent="0.25">
      <c r="B1249" s="32"/>
      <c r="C1249" s="33">
        <v>2</v>
      </c>
      <c r="D1249" s="56" t="s">
        <v>585</v>
      </c>
      <c r="E1249" s="57">
        <v>88</v>
      </c>
      <c r="F1249" s="58">
        <v>6.5</v>
      </c>
      <c r="G1249" s="55"/>
    </row>
    <row r="1250" spans="2:7" x14ac:dyDescent="0.25">
      <c r="B1250" s="32"/>
      <c r="C1250" s="33">
        <v>3</v>
      </c>
      <c r="D1250" s="56" t="s">
        <v>586</v>
      </c>
      <c r="E1250" s="57">
        <v>476</v>
      </c>
      <c r="F1250" s="58">
        <v>35.299999999999997</v>
      </c>
      <c r="G1250" s="55"/>
    </row>
    <row r="1251" spans="2:7" x14ac:dyDescent="0.25">
      <c r="B1251" s="32"/>
      <c r="C1251" s="33">
        <v>4</v>
      </c>
      <c r="D1251" s="56" t="s">
        <v>587</v>
      </c>
      <c r="E1251" s="57">
        <v>544</v>
      </c>
      <c r="F1251" s="58">
        <v>40.299999999999997</v>
      </c>
      <c r="G1251" s="55"/>
    </row>
    <row r="1252" spans="2:7" x14ac:dyDescent="0.25">
      <c r="B1252" s="32"/>
      <c r="C1252" s="33">
        <v>5</v>
      </c>
      <c r="D1252" s="56" t="s">
        <v>588</v>
      </c>
      <c r="E1252" s="57">
        <v>169</v>
      </c>
      <c r="F1252" s="58">
        <v>12.5</v>
      </c>
      <c r="G1252" s="55"/>
    </row>
    <row r="1253" spans="2:7" x14ac:dyDescent="0.25">
      <c r="B1253" s="32"/>
      <c r="C1253" s="33">
        <v>6</v>
      </c>
      <c r="D1253" s="56" t="s">
        <v>589</v>
      </c>
      <c r="E1253" s="57">
        <v>37</v>
      </c>
      <c r="F1253" s="58">
        <v>2.7</v>
      </c>
      <c r="G1253" s="55"/>
    </row>
    <row r="1254" spans="2:7" x14ac:dyDescent="0.25">
      <c r="B1254" s="32"/>
      <c r="C1254" s="33">
        <v>7</v>
      </c>
      <c r="D1254" s="56" t="s">
        <v>233</v>
      </c>
      <c r="E1254" s="57">
        <v>26</v>
      </c>
      <c r="F1254" s="58">
        <v>1.9</v>
      </c>
      <c r="G1254" s="55"/>
    </row>
    <row r="1255" spans="2:7" x14ac:dyDescent="0.25">
      <c r="B1255" s="32"/>
      <c r="C1255" s="33"/>
      <c r="D1255" s="56" t="s">
        <v>590</v>
      </c>
      <c r="E1255" s="59" t="s">
        <v>67</v>
      </c>
      <c r="F1255" s="60">
        <v>21.8</v>
      </c>
      <c r="G1255" s="55"/>
    </row>
    <row r="1256" spans="2:7" x14ac:dyDescent="0.25">
      <c r="B1256" s="32"/>
      <c r="C1256" s="39"/>
      <c r="D1256" s="61" t="s">
        <v>247</v>
      </c>
      <c r="E1256" s="62" t="s">
        <v>67</v>
      </c>
      <c r="F1256" s="63">
        <v>0.9</v>
      </c>
      <c r="G1256" s="55"/>
    </row>
    <row r="1257" spans="2:7" x14ac:dyDescent="0.25">
      <c r="B1257" s="32"/>
      <c r="C1257" s="43"/>
      <c r="D1257" s="64" t="s">
        <v>19</v>
      </c>
      <c r="E1257" s="65"/>
      <c r="F1257" s="66"/>
      <c r="G1257" s="55"/>
    </row>
    <row r="1258" spans="2:7" x14ac:dyDescent="0.25">
      <c r="B1258" s="32"/>
      <c r="C1258" s="32"/>
      <c r="D1258" s="55"/>
      <c r="E1258" s="55"/>
      <c r="F1258" s="55"/>
      <c r="G1258" s="55"/>
    </row>
    <row r="1259" spans="2:7" x14ac:dyDescent="0.25">
      <c r="B1259" s="47" t="str">
        <f xml:space="preserve"> HYPERLINK("#'目次'!B70", "[65]")</f>
        <v>[65]</v>
      </c>
      <c r="C1259" s="48" t="s">
        <v>601</v>
      </c>
      <c r="D1259" s="32"/>
      <c r="E1259" s="32"/>
      <c r="F1259" s="32"/>
      <c r="G1259" s="32"/>
    </row>
    <row r="1260" spans="2:7" x14ac:dyDescent="0.25">
      <c r="B1260" s="48"/>
      <c r="C1260" s="48"/>
      <c r="D1260" s="32"/>
      <c r="E1260" s="32"/>
      <c r="F1260" s="32"/>
      <c r="G1260" s="32"/>
    </row>
    <row r="1261" spans="2:7" x14ac:dyDescent="0.25">
      <c r="B1261" s="48"/>
      <c r="C1261" s="48"/>
      <c r="D1261" s="32"/>
      <c r="E1261" s="32"/>
      <c r="F1261" s="32"/>
      <c r="G1261" s="32"/>
    </row>
    <row r="1262" spans="2:7" x14ac:dyDescent="0.25">
      <c r="B1262" s="32"/>
      <c r="C1262" s="32"/>
      <c r="D1262" s="32"/>
      <c r="E1262" s="49" t="s">
        <v>2</v>
      </c>
      <c r="F1262" s="50" t="s">
        <v>3</v>
      </c>
      <c r="G1262" s="32"/>
    </row>
    <row r="1263" spans="2:7" x14ac:dyDescent="0.25">
      <c r="B1263" s="32"/>
      <c r="C1263" s="51"/>
      <c r="D1263" s="52" t="s">
        <v>10</v>
      </c>
      <c r="E1263" s="53">
        <v>1350</v>
      </c>
      <c r="F1263" s="54">
        <v>100</v>
      </c>
      <c r="G1263" s="32"/>
    </row>
    <row r="1264" spans="2:7" x14ac:dyDescent="0.25">
      <c r="B1264" s="32"/>
      <c r="C1264" s="33">
        <v>1</v>
      </c>
      <c r="D1264" s="34" t="s">
        <v>593</v>
      </c>
      <c r="E1264" s="35">
        <v>41</v>
      </c>
      <c r="F1264" s="36">
        <v>3</v>
      </c>
      <c r="G1264" s="32"/>
    </row>
    <row r="1265" spans="2:7" x14ac:dyDescent="0.25">
      <c r="B1265" s="32"/>
      <c r="C1265" s="33">
        <v>2</v>
      </c>
      <c r="D1265" s="34" t="s">
        <v>594</v>
      </c>
      <c r="E1265" s="35">
        <v>307</v>
      </c>
      <c r="F1265" s="36">
        <v>22.7</v>
      </c>
      <c r="G1265" s="32"/>
    </row>
    <row r="1266" spans="2:7" x14ac:dyDescent="0.25">
      <c r="B1266" s="32"/>
      <c r="C1266" s="33">
        <v>3</v>
      </c>
      <c r="D1266" s="34" t="s">
        <v>595</v>
      </c>
      <c r="E1266" s="35">
        <v>516</v>
      </c>
      <c r="F1266" s="36">
        <v>38.200000000000003</v>
      </c>
      <c r="G1266" s="32"/>
    </row>
    <row r="1267" spans="2:7" x14ac:dyDescent="0.25">
      <c r="B1267" s="32"/>
      <c r="C1267" s="33">
        <v>4</v>
      </c>
      <c r="D1267" s="34" t="s">
        <v>596</v>
      </c>
      <c r="E1267" s="35">
        <v>334</v>
      </c>
      <c r="F1267" s="36">
        <v>24.7</v>
      </c>
      <c r="G1267" s="32"/>
    </row>
    <row r="1268" spans="2:7" x14ac:dyDescent="0.25">
      <c r="B1268" s="32"/>
      <c r="C1268" s="33">
        <v>5</v>
      </c>
      <c r="D1268" s="34" t="s">
        <v>597</v>
      </c>
      <c r="E1268" s="35">
        <v>122</v>
      </c>
      <c r="F1268" s="36">
        <v>9</v>
      </c>
      <c r="G1268" s="32"/>
    </row>
    <row r="1269" spans="2:7" x14ac:dyDescent="0.25">
      <c r="B1269" s="32"/>
      <c r="C1269" s="33">
        <v>6</v>
      </c>
      <c r="D1269" s="34" t="s">
        <v>233</v>
      </c>
      <c r="E1269" s="35">
        <v>30</v>
      </c>
      <c r="F1269" s="36">
        <v>2.2000000000000002</v>
      </c>
      <c r="G1269" s="32"/>
    </row>
    <row r="1270" spans="2:7" x14ac:dyDescent="0.25">
      <c r="B1270" s="32"/>
      <c r="C1270" s="33"/>
      <c r="D1270" s="34" t="s">
        <v>590</v>
      </c>
      <c r="E1270" s="37" t="s">
        <v>67</v>
      </c>
      <c r="F1270" s="38">
        <v>7.3</v>
      </c>
      <c r="G1270" s="32"/>
    </row>
    <row r="1271" spans="2:7" x14ac:dyDescent="0.25">
      <c r="B1271" s="32"/>
      <c r="C1271" s="39"/>
      <c r="D1271" s="40" t="s">
        <v>247</v>
      </c>
      <c r="E1271" s="41" t="s">
        <v>67</v>
      </c>
      <c r="F1271" s="42">
        <v>1</v>
      </c>
      <c r="G1271" s="32"/>
    </row>
    <row r="1272" spans="2:7" x14ac:dyDescent="0.25">
      <c r="B1272" s="32"/>
      <c r="C1272" s="43"/>
      <c r="D1272" s="44" t="s">
        <v>19</v>
      </c>
      <c r="E1272" s="45"/>
      <c r="F1272" s="46"/>
      <c r="G1272" s="32"/>
    </row>
    <row r="1273" spans="2:7" x14ac:dyDescent="0.25">
      <c r="B1273" s="32"/>
      <c r="C1273" s="32"/>
      <c r="D1273" s="32"/>
      <c r="E1273" s="32"/>
      <c r="F1273" s="32"/>
      <c r="G1273" s="32"/>
    </row>
    <row r="1274" spans="2:7" x14ac:dyDescent="0.25">
      <c r="B1274" s="47" t="str">
        <f xml:space="preserve"> HYPERLINK("#'目次'!B71", "[66]")</f>
        <v>[66]</v>
      </c>
      <c r="C1274" s="48" t="s">
        <v>603</v>
      </c>
      <c r="D1274" s="32"/>
      <c r="E1274" s="32"/>
      <c r="F1274" s="32"/>
      <c r="G1274" s="32"/>
    </row>
    <row r="1275" spans="2:7" x14ac:dyDescent="0.25">
      <c r="B1275" s="48"/>
      <c r="C1275" s="48"/>
      <c r="D1275" s="32"/>
      <c r="E1275" s="32"/>
      <c r="F1275" s="32"/>
      <c r="G1275" s="32"/>
    </row>
    <row r="1276" spans="2:7" x14ac:dyDescent="0.25">
      <c r="B1276" s="48"/>
      <c r="C1276" s="48"/>
      <c r="D1276" s="32"/>
      <c r="E1276" s="32"/>
      <c r="F1276" s="32"/>
      <c r="G1276" s="32"/>
    </row>
    <row r="1277" spans="2:7" x14ac:dyDescent="0.25">
      <c r="B1277" s="32"/>
      <c r="C1277" s="32"/>
      <c r="D1277" s="32"/>
      <c r="E1277" s="49" t="s">
        <v>2</v>
      </c>
      <c r="F1277" s="50" t="s">
        <v>3</v>
      </c>
      <c r="G1277" s="32"/>
    </row>
    <row r="1278" spans="2:7" x14ac:dyDescent="0.25">
      <c r="B1278" s="32"/>
      <c r="C1278" s="51"/>
      <c r="D1278" s="52" t="s">
        <v>10</v>
      </c>
      <c r="E1278" s="53">
        <v>1350</v>
      </c>
      <c r="F1278" s="54">
        <v>100</v>
      </c>
      <c r="G1278" s="32"/>
    </row>
    <row r="1279" spans="2:7" x14ac:dyDescent="0.25">
      <c r="B1279" s="32"/>
      <c r="C1279" s="33">
        <v>1</v>
      </c>
      <c r="D1279" s="34" t="s">
        <v>584</v>
      </c>
      <c r="E1279" s="35">
        <v>3</v>
      </c>
      <c r="F1279" s="36">
        <v>0.2</v>
      </c>
      <c r="G1279" s="32"/>
    </row>
    <row r="1280" spans="2:7" x14ac:dyDescent="0.25">
      <c r="B1280" s="32"/>
      <c r="C1280" s="33">
        <v>2</v>
      </c>
      <c r="D1280" s="34" t="s">
        <v>585</v>
      </c>
      <c r="E1280" s="35">
        <v>15</v>
      </c>
      <c r="F1280" s="36">
        <v>1.1000000000000001</v>
      </c>
      <c r="G1280" s="32"/>
    </row>
    <row r="1281" spans="2:7" x14ac:dyDescent="0.25">
      <c r="B1281" s="32"/>
      <c r="C1281" s="33">
        <v>3</v>
      </c>
      <c r="D1281" s="34" t="s">
        <v>586</v>
      </c>
      <c r="E1281" s="35">
        <v>149</v>
      </c>
      <c r="F1281" s="36">
        <v>11</v>
      </c>
      <c r="G1281" s="32"/>
    </row>
    <row r="1282" spans="2:7" x14ac:dyDescent="0.25">
      <c r="B1282" s="32"/>
      <c r="C1282" s="33">
        <v>4</v>
      </c>
      <c r="D1282" s="56" t="s">
        <v>587</v>
      </c>
      <c r="E1282" s="57">
        <v>340</v>
      </c>
      <c r="F1282" s="58">
        <v>25.2</v>
      </c>
      <c r="G1282" s="55"/>
    </row>
    <row r="1283" spans="2:7" x14ac:dyDescent="0.25">
      <c r="B1283" s="32"/>
      <c r="C1283" s="33">
        <v>5</v>
      </c>
      <c r="D1283" s="56" t="s">
        <v>588</v>
      </c>
      <c r="E1283" s="57">
        <v>450</v>
      </c>
      <c r="F1283" s="58">
        <v>33.299999999999997</v>
      </c>
      <c r="G1283" s="55"/>
    </row>
    <row r="1284" spans="2:7" x14ac:dyDescent="0.25">
      <c r="B1284" s="32"/>
      <c r="C1284" s="33">
        <v>6</v>
      </c>
      <c r="D1284" s="56" t="s">
        <v>589</v>
      </c>
      <c r="E1284" s="57">
        <v>369</v>
      </c>
      <c r="F1284" s="58">
        <v>27.3</v>
      </c>
      <c r="G1284" s="55"/>
    </row>
    <row r="1285" spans="2:7" x14ac:dyDescent="0.25">
      <c r="B1285" s="32"/>
      <c r="C1285" s="33">
        <v>7</v>
      </c>
      <c r="D1285" s="56" t="s">
        <v>233</v>
      </c>
      <c r="E1285" s="57">
        <v>24</v>
      </c>
      <c r="F1285" s="58">
        <v>1.8</v>
      </c>
      <c r="G1285" s="55"/>
    </row>
    <row r="1286" spans="2:7" x14ac:dyDescent="0.25">
      <c r="B1286" s="32"/>
      <c r="C1286" s="33"/>
      <c r="D1286" s="56" t="s">
        <v>590</v>
      </c>
      <c r="E1286" s="59" t="s">
        <v>67</v>
      </c>
      <c r="F1286" s="60">
        <v>23</v>
      </c>
      <c r="G1286" s="55"/>
    </row>
    <row r="1287" spans="2:7" x14ac:dyDescent="0.25">
      <c r="B1287" s="32"/>
      <c r="C1287" s="39"/>
      <c r="D1287" s="61" t="s">
        <v>247</v>
      </c>
      <c r="E1287" s="62" t="s">
        <v>67</v>
      </c>
      <c r="F1287" s="63">
        <v>1.2</v>
      </c>
      <c r="G1287" s="55"/>
    </row>
    <row r="1288" spans="2:7" x14ac:dyDescent="0.25">
      <c r="B1288" s="32"/>
      <c r="C1288" s="43"/>
      <c r="D1288" s="64" t="s">
        <v>19</v>
      </c>
      <c r="E1288" s="65"/>
      <c r="F1288" s="66"/>
      <c r="G1288" s="55"/>
    </row>
    <row r="1289" spans="2:7" x14ac:dyDescent="0.25">
      <c r="B1289" s="32"/>
      <c r="C1289" s="32"/>
      <c r="D1289" s="32"/>
      <c r="E1289" s="32"/>
      <c r="F1289" s="32"/>
      <c r="G1289" s="32"/>
    </row>
    <row r="1290" spans="2:7" x14ac:dyDescent="0.25">
      <c r="B1290" s="47" t="str">
        <f xml:space="preserve"> HYPERLINK("#'目次'!B72", "[67]")</f>
        <v>[67]</v>
      </c>
      <c r="C1290" s="48" t="s">
        <v>605</v>
      </c>
      <c r="D1290" s="32"/>
      <c r="E1290" s="32"/>
      <c r="F1290" s="32"/>
      <c r="G1290" s="32"/>
    </row>
    <row r="1291" spans="2:7" x14ac:dyDescent="0.25">
      <c r="B1291" s="48"/>
      <c r="C1291" s="48"/>
      <c r="D1291" s="32"/>
      <c r="E1291" s="32"/>
      <c r="F1291" s="32"/>
      <c r="G1291" s="32"/>
    </row>
    <row r="1292" spans="2:7" x14ac:dyDescent="0.25">
      <c r="B1292" s="48"/>
      <c r="C1292" s="48"/>
      <c r="D1292" s="32"/>
      <c r="E1292" s="32"/>
      <c r="F1292" s="32"/>
      <c r="G1292" s="32"/>
    </row>
    <row r="1293" spans="2:7" x14ac:dyDescent="0.25">
      <c r="B1293" s="32"/>
      <c r="C1293" s="32"/>
      <c r="D1293" s="32"/>
      <c r="E1293" s="49" t="s">
        <v>2</v>
      </c>
      <c r="F1293" s="50" t="s">
        <v>3</v>
      </c>
      <c r="G1293" s="32"/>
    </row>
    <row r="1294" spans="2:7" x14ac:dyDescent="0.25">
      <c r="B1294" s="32"/>
      <c r="C1294" s="51"/>
      <c r="D1294" s="52" t="s">
        <v>10</v>
      </c>
      <c r="E1294" s="53">
        <v>1350</v>
      </c>
      <c r="F1294" s="54">
        <v>100</v>
      </c>
      <c r="G1294" s="32"/>
    </row>
    <row r="1295" spans="2:7" x14ac:dyDescent="0.25">
      <c r="B1295" s="32"/>
      <c r="C1295" s="33">
        <v>1</v>
      </c>
      <c r="D1295" s="34" t="s">
        <v>593</v>
      </c>
      <c r="E1295" s="35">
        <v>450</v>
      </c>
      <c r="F1295" s="36">
        <v>33.299999999999997</v>
      </c>
      <c r="G1295" s="32"/>
    </row>
    <row r="1296" spans="2:7" x14ac:dyDescent="0.25">
      <c r="B1296" s="32"/>
      <c r="C1296" s="33">
        <v>2</v>
      </c>
      <c r="D1296" s="34" t="s">
        <v>594</v>
      </c>
      <c r="E1296" s="35">
        <v>704</v>
      </c>
      <c r="F1296" s="36">
        <v>52.1</v>
      </c>
      <c r="G1296" s="32"/>
    </row>
    <row r="1297" spans="2:7" x14ac:dyDescent="0.25">
      <c r="B1297" s="32"/>
      <c r="C1297" s="33">
        <v>3</v>
      </c>
      <c r="D1297" s="34" t="s">
        <v>595</v>
      </c>
      <c r="E1297" s="35">
        <v>161</v>
      </c>
      <c r="F1297" s="36">
        <v>11.9</v>
      </c>
      <c r="G1297" s="32"/>
    </row>
    <row r="1298" spans="2:7" x14ac:dyDescent="0.25">
      <c r="B1298" s="32"/>
      <c r="C1298" s="33">
        <v>4</v>
      </c>
      <c r="D1298" s="34" t="s">
        <v>596</v>
      </c>
      <c r="E1298" s="35">
        <v>7</v>
      </c>
      <c r="F1298" s="36">
        <v>0.5</v>
      </c>
      <c r="G1298" s="32"/>
    </row>
    <row r="1299" spans="2:7" x14ac:dyDescent="0.25">
      <c r="B1299" s="32"/>
      <c r="C1299" s="33">
        <v>5</v>
      </c>
      <c r="D1299" s="34" t="s">
        <v>597</v>
      </c>
      <c r="E1299" s="35">
        <v>3</v>
      </c>
      <c r="F1299" s="36">
        <v>0.2</v>
      </c>
      <c r="G1299" s="32"/>
    </row>
    <row r="1300" spans="2:7" x14ac:dyDescent="0.25">
      <c r="B1300" s="32"/>
      <c r="C1300" s="33">
        <v>6</v>
      </c>
      <c r="D1300" s="34" t="s">
        <v>233</v>
      </c>
      <c r="E1300" s="35">
        <v>25</v>
      </c>
      <c r="F1300" s="36">
        <v>1.9</v>
      </c>
      <c r="G1300" s="32"/>
    </row>
    <row r="1301" spans="2:7" x14ac:dyDescent="0.25">
      <c r="B1301" s="32"/>
      <c r="C1301" s="33"/>
      <c r="D1301" s="34" t="s">
        <v>590</v>
      </c>
      <c r="E1301" s="37" t="s">
        <v>67</v>
      </c>
      <c r="F1301" s="38">
        <v>6</v>
      </c>
      <c r="G1301" s="32"/>
    </row>
    <row r="1302" spans="2:7" x14ac:dyDescent="0.25">
      <c r="B1302" s="32"/>
      <c r="C1302" s="39"/>
      <c r="D1302" s="40" t="s">
        <v>247</v>
      </c>
      <c r="E1302" s="41" t="s">
        <v>67</v>
      </c>
      <c r="F1302" s="42">
        <v>0.8</v>
      </c>
      <c r="G1302" s="32"/>
    </row>
    <row r="1303" spans="2:7" x14ac:dyDescent="0.25">
      <c r="B1303" s="32"/>
      <c r="C1303" s="43"/>
      <c r="D1303" s="44" t="s">
        <v>19</v>
      </c>
      <c r="E1303" s="45"/>
      <c r="F1303" s="46"/>
      <c r="G1303" s="32"/>
    </row>
    <row r="1304" spans="2:7" x14ac:dyDescent="0.25">
      <c r="B1304" s="32"/>
      <c r="C1304" s="32"/>
      <c r="D1304" s="32"/>
      <c r="E1304" s="32"/>
      <c r="F1304" s="32"/>
      <c r="G1304" s="32"/>
    </row>
    <row r="1305" spans="2:7" x14ac:dyDescent="0.25">
      <c r="B1305" s="47" t="str">
        <f xml:space="preserve"> HYPERLINK("#'目次'!B73", "[68]")</f>
        <v>[68]</v>
      </c>
      <c r="C1305" s="48" t="s">
        <v>607</v>
      </c>
      <c r="D1305" s="32"/>
      <c r="E1305" s="32"/>
      <c r="F1305" s="32"/>
      <c r="G1305" s="32"/>
    </row>
    <row r="1306" spans="2:7" x14ac:dyDescent="0.25">
      <c r="B1306" s="48"/>
      <c r="C1306" s="48"/>
      <c r="D1306" s="32"/>
      <c r="E1306" s="32"/>
      <c r="F1306" s="32"/>
      <c r="G1306" s="32"/>
    </row>
    <row r="1307" spans="2:7" x14ac:dyDescent="0.25">
      <c r="B1307" s="48"/>
      <c r="C1307" s="48"/>
      <c r="D1307" s="32"/>
      <c r="E1307" s="32"/>
      <c r="F1307" s="32"/>
      <c r="G1307" s="32"/>
    </row>
    <row r="1308" spans="2:7" x14ac:dyDescent="0.25">
      <c r="B1308" s="32"/>
      <c r="C1308" s="32"/>
      <c r="D1308" s="32"/>
      <c r="E1308" s="49" t="s">
        <v>2</v>
      </c>
      <c r="F1308" s="50" t="s">
        <v>3</v>
      </c>
      <c r="G1308" s="32"/>
    </row>
    <row r="1309" spans="2:7" x14ac:dyDescent="0.25">
      <c r="B1309" s="32"/>
      <c r="C1309" s="51"/>
      <c r="D1309" s="52" t="s">
        <v>10</v>
      </c>
      <c r="E1309" s="53">
        <v>1350</v>
      </c>
      <c r="F1309" s="54">
        <v>100</v>
      </c>
      <c r="G1309" s="32"/>
    </row>
    <row r="1310" spans="2:7" x14ac:dyDescent="0.25">
      <c r="B1310" s="32"/>
      <c r="C1310" s="33">
        <v>1</v>
      </c>
      <c r="D1310" s="34" t="s">
        <v>584</v>
      </c>
      <c r="E1310" s="35">
        <v>1</v>
      </c>
      <c r="F1310" s="36">
        <v>0.1</v>
      </c>
      <c r="G1310" s="32"/>
    </row>
    <row r="1311" spans="2:7" x14ac:dyDescent="0.25">
      <c r="B1311" s="32"/>
      <c r="C1311" s="33">
        <v>2</v>
      </c>
      <c r="D1311" s="34" t="s">
        <v>585</v>
      </c>
      <c r="E1311" s="35">
        <v>8</v>
      </c>
      <c r="F1311" s="36">
        <v>0.6</v>
      </c>
      <c r="G1311" s="32"/>
    </row>
    <row r="1312" spans="2:7" x14ac:dyDescent="0.25">
      <c r="B1312" s="32"/>
      <c r="C1312" s="33">
        <v>3</v>
      </c>
      <c r="D1312" s="34" t="s">
        <v>586</v>
      </c>
      <c r="E1312" s="35">
        <v>91</v>
      </c>
      <c r="F1312" s="36">
        <v>6.7</v>
      </c>
      <c r="G1312" s="32"/>
    </row>
    <row r="1313" spans="2:7" x14ac:dyDescent="0.25">
      <c r="B1313" s="32"/>
      <c r="C1313" s="33">
        <v>4</v>
      </c>
      <c r="D1313" s="34" t="s">
        <v>587</v>
      </c>
      <c r="E1313" s="35">
        <v>272</v>
      </c>
      <c r="F1313" s="36">
        <v>20.100000000000001</v>
      </c>
      <c r="G1313" s="32"/>
    </row>
    <row r="1314" spans="2:7" x14ac:dyDescent="0.25">
      <c r="B1314" s="32"/>
      <c r="C1314" s="33">
        <v>5</v>
      </c>
      <c r="D1314" s="34" t="s">
        <v>588</v>
      </c>
      <c r="E1314" s="35">
        <v>472</v>
      </c>
      <c r="F1314" s="36">
        <v>35</v>
      </c>
      <c r="G1314" s="32"/>
    </row>
    <row r="1315" spans="2:7" x14ac:dyDescent="0.25">
      <c r="B1315" s="32"/>
      <c r="C1315" s="33">
        <v>6</v>
      </c>
      <c r="D1315" s="56" t="s">
        <v>589</v>
      </c>
      <c r="E1315" s="57">
        <v>469</v>
      </c>
      <c r="F1315" s="58">
        <v>34.700000000000003</v>
      </c>
      <c r="G1315" s="55"/>
    </row>
    <row r="1316" spans="2:7" x14ac:dyDescent="0.25">
      <c r="B1316" s="32"/>
      <c r="C1316" s="33">
        <v>7</v>
      </c>
      <c r="D1316" s="56" t="s">
        <v>233</v>
      </c>
      <c r="E1316" s="57">
        <v>37</v>
      </c>
      <c r="F1316" s="58">
        <v>2.7</v>
      </c>
      <c r="G1316" s="55"/>
    </row>
    <row r="1317" spans="2:7" x14ac:dyDescent="0.25">
      <c r="B1317" s="32"/>
      <c r="C1317" s="33"/>
      <c r="D1317" s="56" t="s">
        <v>590</v>
      </c>
      <c r="E1317" s="59" t="s">
        <v>67</v>
      </c>
      <c r="F1317" s="60">
        <v>23.2</v>
      </c>
      <c r="G1317" s="55"/>
    </row>
    <row r="1318" spans="2:7" x14ac:dyDescent="0.25">
      <c r="B1318" s="32"/>
      <c r="C1318" s="39"/>
      <c r="D1318" s="61" t="s">
        <v>247</v>
      </c>
      <c r="E1318" s="62" t="s">
        <v>67</v>
      </c>
      <c r="F1318" s="63">
        <v>1.2</v>
      </c>
      <c r="G1318" s="55"/>
    </row>
    <row r="1319" spans="2:7" x14ac:dyDescent="0.25">
      <c r="B1319" s="32"/>
      <c r="C1319" s="43"/>
      <c r="D1319" s="44" t="s">
        <v>19</v>
      </c>
      <c r="E1319" s="45"/>
      <c r="F1319" s="46"/>
      <c r="G1319" s="32"/>
    </row>
    <row r="1320" spans="2:7" x14ac:dyDescent="0.25">
      <c r="B1320" s="32"/>
      <c r="C1320" s="32"/>
      <c r="D1320" s="32"/>
      <c r="E1320" s="32"/>
      <c r="F1320" s="32"/>
      <c r="G1320" s="32"/>
    </row>
    <row r="1321" spans="2:7" x14ac:dyDescent="0.25">
      <c r="B1321" s="47" t="str">
        <f xml:space="preserve"> HYPERLINK("#'目次'!B74", "[69]")</f>
        <v>[69]</v>
      </c>
      <c r="C1321" s="48" t="s">
        <v>609</v>
      </c>
      <c r="D1321" s="32"/>
      <c r="E1321" s="32"/>
      <c r="F1321" s="32"/>
      <c r="G1321" s="32"/>
    </row>
    <row r="1322" spans="2:7" x14ac:dyDescent="0.25">
      <c r="B1322" s="48"/>
      <c r="C1322" s="48"/>
      <c r="D1322" s="32"/>
      <c r="E1322" s="32"/>
      <c r="F1322" s="32"/>
      <c r="G1322" s="32"/>
    </row>
    <row r="1323" spans="2:7" x14ac:dyDescent="0.25">
      <c r="B1323" s="48"/>
      <c r="C1323" s="48"/>
      <c r="D1323" s="32"/>
      <c r="E1323" s="32"/>
      <c r="F1323" s="32"/>
      <c r="G1323" s="32"/>
    </row>
    <row r="1324" spans="2:7" x14ac:dyDescent="0.25">
      <c r="B1324" s="32"/>
      <c r="C1324" s="32"/>
      <c r="D1324" s="32"/>
      <c r="E1324" s="49" t="s">
        <v>2</v>
      </c>
      <c r="F1324" s="50" t="s">
        <v>3</v>
      </c>
      <c r="G1324" s="32"/>
    </row>
    <row r="1325" spans="2:7" x14ac:dyDescent="0.25">
      <c r="B1325" s="32"/>
      <c r="C1325" s="51"/>
      <c r="D1325" s="52" t="s">
        <v>10</v>
      </c>
      <c r="E1325" s="53">
        <v>1350</v>
      </c>
      <c r="F1325" s="54">
        <v>100</v>
      </c>
      <c r="G1325" s="32"/>
    </row>
    <row r="1326" spans="2:7" x14ac:dyDescent="0.25">
      <c r="B1326" s="32"/>
      <c r="C1326" s="33">
        <v>1</v>
      </c>
      <c r="D1326" s="34" t="s">
        <v>593</v>
      </c>
      <c r="E1326" s="35">
        <v>178</v>
      </c>
      <c r="F1326" s="36">
        <v>13.2</v>
      </c>
      <c r="G1326" s="32"/>
    </row>
    <row r="1327" spans="2:7" x14ac:dyDescent="0.25">
      <c r="B1327" s="32"/>
      <c r="C1327" s="33">
        <v>2</v>
      </c>
      <c r="D1327" s="34" t="s">
        <v>594</v>
      </c>
      <c r="E1327" s="35">
        <v>368</v>
      </c>
      <c r="F1327" s="36">
        <v>27.3</v>
      </c>
      <c r="G1327" s="32"/>
    </row>
    <row r="1328" spans="2:7" x14ac:dyDescent="0.25">
      <c r="B1328" s="32"/>
      <c r="C1328" s="33">
        <v>3</v>
      </c>
      <c r="D1328" s="34" t="s">
        <v>595</v>
      </c>
      <c r="E1328" s="35">
        <v>482</v>
      </c>
      <c r="F1328" s="36">
        <v>35.700000000000003</v>
      </c>
      <c r="G1328" s="32"/>
    </row>
    <row r="1329" spans="2:7" x14ac:dyDescent="0.25">
      <c r="B1329" s="32"/>
      <c r="C1329" s="33">
        <v>4</v>
      </c>
      <c r="D1329" s="34" t="s">
        <v>596</v>
      </c>
      <c r="E1329" s="35">
        <v>209</v>
      </c>
      <c r="F1329" s="36">
        <v>15.5</v>
      </c>
      <c r="G1329" s="32"/>
    </row>
    <row r="1330" spans="2:7" x14ac:dyDescent="0.25">
      <c r="B1330" s="32"/>
      <c r="C1330" s="33">
        <v>5</v>
      </c>
      <c r="D1330" s="34" t="s">
        <v>597</v>
      </c>
      <c r="E1330" s="35">
        <v>76</v>
      </c>
      <c r="F1330" s="36">
        <v>5.6</v>
      </c>
      <c r="G1330" s="32"/>
    </row>
    <row r="1331" spans="2:7" x14ac:dyDescent="0.25">
      <c r="B1331" s="32"/>
      <c r="C1331" s="33">
        <v>6</v>
      </c>
      <c r="D1331" s="34" t="s">
        <v>233</v>
      </c>
      <c r="E1331" s="35">
        <v>37</v>
      </c>
      <c r="F1331" s="36">
        <v>2.7</v>
      </c>
      <c r="G1331" s="32"/>
    </row>
    <row r="1332" spans="2:7" x14ac:dyDescent="0.25">
      <c r="B1332" s="32"/>
      <c r="C1332" s="33"/>
      <c r="D1332" s="34" t="s">
        <v>590</v>
      </c>
      <c r="E1332" s="37" t="s">
        <v>67</v>
      </c>
      <c r="F1332" s="38">
        <v>6.9</v>
      </c>
      <c r="G1332" s="32"/>
    </row>
    <row r="1333" spans="2:7" x14ac:dyDescent="0.25">
      <c r="B1333" s="32"/>
      <c r="C1333" s="39"/>
      <c r="D1333" s="40" t="s">
        <v>247</v>
      </c>
      <c r="E1333" s="41" t="s">
        <v>67</v>
      </c>
      <c r="F1333" s="42">
        <v>1.1000000000000001</v>
      </c>
      <c r="G1333" s="32"/>
    </row>
    <row r="1334" spans="2:7" x14ac:dyDescent="0.25">
      <c r="B1334" s="32"/>
      <c r="C1334" s="43"/>
      <c r="D1334" s="44" t="s">
        <v>19</v>
      </c>
      <c r="E1334" s="45"/>
      <c r="F1334" s="46"/>
      <c r="G1334" s="32"/>
    </row>
    <row r="1335" spans="2:7" x14ac:dyDescent="0.25">
      <c r="B1335" s="32"/>
      <c r="C1335" s="32"/>
      <c r="D1335" s="32"/>
      <c r="E1335" s="32"/>
      <c r="F1335" s="32"/>
      <c r="G1335" s="32"/>
    </row>
    <row r="1336" spans="2:7" x14ac:dyDescent="0.25">
      <c r="B1336" s="14" t="str">
        <f xml:space="preserve"> HYPERLINK("#'目次'!B75", "[70]")</f>
        <v>[70]</v>
      </c>
      <c r="C1336" s="1" t="s">
        <v>611</v>
      </c>
    </row>
    <row r="1337" spans="2:7" x14ac:dyDescent="0.25">
      <c r="B1337" s="1"/>
      <c r="C1337" s="1"/>
    </row>
    <row r="1338" spans="2:7" x14ac:dyDescent="0.25">
      <c r="B1338" s="1"/>
      <c r="C1338" s="1"/>
    </row>
    <row r="1339" spans="2:7" x14ac:dyDescent="0.25">
      <c r="E1339" s="12" t="s">
        <v>2</v>
      </c>
      <c r="F1339" s="4" t="s">
        <v>3</v>
      </c>
    </row>
    <row r="1340" spans="2:7" x14ac:dyDescent="0.25">
      <c r="C1340" s="5"/>
      <c r="D1340" s="6" t="s">
        <v>10</v>
      </c>
      <c r="E1340" s="8">
        <v>1350</v>
      </c>
      <c r="F1340" s="3">
        <v>100</v>
      </c>
    </row>
    <row r="1341" spans="2:7" x14ac:dyDescent="0.25">
      <c r="C1341" s="9">
        <v>1</v>
      </c>
      <c r="D1341" s="10" t="s">
        <v>612</v>
      </c>
      <c r="E1341" s="7">
        <v>42</v>
      </c>
      <c r="F1341" s="2">
        <v>3.1</v>
      </c>
    </row>
    <row r="1342" spans="2:7" x14ac:dyDescent="0.25">
      <c r="C1342" s="9">
        <v>2</v>
      </c>
      <c r="D1342" s="10" t="s">
        <v>613</v>
      </c>
      <c r="E1342" s="7">
        <v>404</v>
      </c>
      <c r="F1342" s="2">
        <v>29.9</v>
      </c>
    </row>
    <row r="1343" spans="2:7" x14ac:dyDescent="0.25">
      <c r="C1343" s="9">
        <v>3</v>
      </c>
      <c r="D1343" s="10" t="s">
        <v>614</v>
      </c>
      <c r="E1343" s="7">
        <v>663</v>
      </c>
      <c r="F1343" s="2">
        <v>49.1</v>
      </c>
    </row>
    <row r="1344" spans="2:7" x14ac:dyDescent="0.25">
      <c r="C1344" s="9">
        <v>4</v>
      </c>
      <c r="D1344" s="10" t="s">
        <v>615</v>
      </c>
      <c r="E1344" s="7">
        <v>191</v>
      </c>
      <c r="F1344" s="2">
        <v>14.1</v>
      </c>
    </row>
    <row r="1345" spans="2:6" x14ac:dyDescent="0.25">
      <c r="C1345" s="9">
        <v>5</v>
      </c>
      <c r="D1345" s="10" t="s">
        <v>616</v>
      </c>
      <c r="E1345" s="7">
        <v>32</v>
      </c>
      <c r="F1345" s="2">
        <v>2.4</v>
      </c>
    </row>
    <row r="1346" spans="2:6" x14ac:dyDescent="0.25">
      <c r="C1346" s="9">
        <v>6</v>
      </c>
      <c r="D1346" s="10" t="s">
        <v>617</v>
      </c>
      <c r="E1346" s="7">
        <v>3</v>
      </c>
      <c r="F1346" s="2">
        <v>0.2</v>
      </c>
    </row>
    <row r="1347" spans="2:6" x14ac:dyDescent="0.25">
      <c r="C1347" s="9">
        <v>7</v>
      </c>
      <c r="D1347" s="10" t="s">
        <v>233</v>
      </c>
      <c r="E1347" s="7">
        <v>15</v>
      </c>
      <c r="F1347" s="2">
        <v>1.1000000000000001</v>
      </c>
    </row>
    <row r="1348" spans="2:6" x14ac:dyDescent="0.25">
      <c r="C1348" s="9"/>
      <c r="D1348" s="10" t="s">
        <v>618</v>
      </c>
      <c r="E1348" s="21" t="s">
        <v>67</v>
      </c>
      <c r="F1348" s="23">
        <v>9.1</v>
      </c>
    </row>
    <row r="1349" spans="2:6" x14ac:dyDescent="0.25">
      <c r="C1349" s="13"/>
      <c r="D1349" s="11" t="s">
        <v>247</v>
      </c>
      <c r="E1349" s="22" t="s">
        <v>67</v>
      </c>
      <c r="F1349" s="24">
        <v>0.8</v>
      </c>
    </row>
    <row r="1350" spans="2:6" x14ac:dyDescent="0.25">
      <c r="C1350" s="18"/>
      <c r="D1350" s="16" t="s">
        <v>19</v>
      </c>
      <c r="E1350" s="17"/>
      <c r="F1350" s="15"/>
    </row>
    <row r="1352" spans="2:6" x14ac:dyDescent="0.25">
      <c r="B1352" s="14" t="str">
        <f xml:space="preserve"> HYPERLINK("#'目次'!B76", "[71]")</f>
        <v>[71]</v>
      </c>
      <c r="C1352" s="1" t="s">
        <v>620</v>
      </c>
    </row>
    <row r="1353" spans="2:6" x14ac:dyDescent="0.25">
      <c r="B1353" s="1"/>
      <c r="C1353" s="1"/>
    </row>
    <row r="1354" spans="2:6" x14ac:dyDescent="0.25">
      <c r="B1354" s="1"/>
      <c r="C1354" s="1"/>
    </row>
    <row r="1355" spans="2:6" x14ac:dyDescent="0.25">
      <c r="E1355" s="12" t="s">
        <v>2</v>
      </c>
      <c r="F1355" s="4" t="s">
        <v>3</v>
      </c>
    </row>
    <row r="1356" spans="2:6" x14ac:dyDescent="0.25">
      <c r="C1356" s="5"/>
      <c r="D1356" s="6" t="s">
        <v>10</v>
      </c>
      <c r="E1356" s="8">
        <v>1350</v>
      </c>
      <c r="F1356" s="3">
        <v>100</v>
      </c>
    </row>
    <row r="1357" spans="2:6" x14ac:dyDescent="0.25">
      <c r="C1357" s="9">
        <v>1</v>
      </c>
      <c r="D1357" s="10" t="s">
        <v>612</v>
      </c>
      <c r="E1357" s="7">
        <v>28</v>
      </c>
      <c r="F1357" s="2">
        <v>2.1</v>
      </c>
    </row>
    <row r="1358" spans="2:6" x14ac:dyDescent="0.25">
      <c r="C1358" s="9">
        <v>2</v>
      </c>
      <c r="D1358" s="10" t="s">
        <v>613</v>
      </c>
      <c r="E1358" s="7">
        <v>201</v>
      </c>
      <c r="F1358" s="2">
        <v>14.9</v>
      </c>
    </row>
    <row r="1359" spans="2:6" x14ac:dyDescent="0.25">
      <c r="C1359" s="9">
        <v>3</v>
      </c>
      <c r="D1359" s="10" t="s">
        <v>614</v>
      </c>
      <c r="E1359" s="7">
        <v>545</v>
      </c>
      <c r="F1359" s="2">
        <v>40.4</v>
      </c>
    </row>
    <row r="1360" spans="2:6" x14ac:dyDescent="0.25">
      <c r="C1360" s="9">
        <v>4</v>
      </c>
      <c r="D1360" s="10" t="s">
        <v>615</v>
      </c>
      <c r="E1360" s="7">
        <v>438</v>
      </c>
      <c r="F1360" s="2">
        <v>32.4</v>
      </c>
    </row>
    <row r="1361" spans="2:6" x14ac:dyDescent="0.25">
      <c r="C1361" s="9">
        <v>5</v>
      </c>
      <c r="D1361" s="10" t="s">
        <v>616</v>
      </c>
      <c r="E1361" s="7">
        <v>87</v>
      </c>
      <c r="F1361" s="2">
        <v>6.4</v>
      </c>
    </row>
    <row r="1362" spans="2:6" x14ac:dyDescent="0.25">
      <c r="C1362" s="9">
        <v>6</v>
      </c>
      <c r="D1362" s="10" t="s">
        <v>617</v>
      </c>
      <c r="E1362" s="7">
        <v>20</v>
      </c>
      <c r="F1362" s="2">
        <v>1.5</v>
      </c>
    </row>
    <row r="1363" spans="2:6" x14ac:dyDescent="0.25">
      <c r="C1363" s="9">
        <v>7</v>
      </c>
      <c r="D1363" s="10" t="s">
        <v>233</v>
      </c>
      <c r="E1363" s="7">
        <v>31</v>
      </c>
      <c r="F1363" s="2">
        <v>2.2999999999999998</v>
      </c>
    </row>
    <row r="1364" spans="2:6" x14ac:dyDescent="0.25">
      <c r="C1364" s="9"/>
      <c r="D1364" s="10" t="s">
        <v>618</v>
      </c>
      <c r="E1364" s="21" t="s">
        <v>67</v>
      </c>
      <c r="F1364" s="23">
        <v>9.5</v>
      </c>
    </row>
    <row r="1365" spans="2:6" x14ac:dyDescent="0.25">
      <c r="C1365" s="13"/>
      <c r="D1365" s="11" t="s">
        <v>247</v>
      </c>
      <c r="E1365" s="22" t="s">
        <v>67</v>
      </c>
      <c r="F1365" s="24">
        <v>0.9</v>
      </c>
    </row>
    <row r="1366" spans="2:6" x14ac:dyDescent="0.25">
      <c r="C1366" s="18"/>
      <c r="D1366" s="16" t="s">
        <v>19</v>
      </c>
      <c r="E1366" s="17"/>
      <c r="F1366" s="15"/>
    </row>
    <row r="1368" spans="2:6" x14ac:dyDescent="0.25">
      <c r="B1368" s="14" t="str">
        <f xml:space="preserve"> HYPERLINK("#'目次'!B77", "[72]")</f>
        <v>[72]</v>
      </c>
      <c r="C1368" s="1" t="s">
        <v>622</v>
      </c>
    </row>
    <row r="1369" spans="2:6" x14ac:dyDescent="0.25">
      <c r="B1369" s="1"/>
      <c r="C1369" s="1"/>
    </row>
    <row r="1370" spans="2:6" x14ac:dyDescent="0.25">
      <c r="B1370" s="1"/>
      <c r="C1370" s="1"/>
    </row>
    <row r="1371" spans="2:6" x14ac:dyDescent="0.25">
      <c r="E1371" s="12" t="s">
        <v>2</v>
      </c>
      <c r="F1371" s="4" t="s">
        <v>3</v>
      </c>
    </row>
    <row r="1372" spans="2:6" x14ac:dyDescent="0.25">
      <c r="C1372" s="5"/>
      <c r="D1372" s="6" t="s">
        <v>10</v>
      </c>
      <c r="E1372" s="8">
        <v>1350</v>
      </c>
      <c r="F1372" s="3">
        <v>100</v>
      </c>
    </row>
    <row r="1373" spans="2:6" x14ac:dyDescent="0.25">
      <c r="C1373" s="9">
        <v>1</v>
      </c>
      <c r="D1373" s="10" t="s">
        <v>612</v>
      </c>
      <c r="E1373" s="7">
        <v>1009</v>
      </c>
      <c r="F1373" s="2">
        <v>74.7</v>
      </c>
    </row>
    <row r="1374" spans="2:6" x14ac:dyDescent="0.25">
      <c r="C1374" s="9">
        <v>2</v>
      </c>
      <c r="D1374" s="10" t="s">
        <v>613</v>
      </c>
      <c r="E1374" s="7">
        <v>251</v>
      </c>
      <c r="F1374" s="2">
        <v>18.600000000000001</v>
      </c>
    </row>
    <row r="1375" spans="2:6" x14ac:dyDescent="0.25">
      <c r="C1375" s="9">
        <v>3</v>
      </c>
      <c r="D1375" s="10" t="s">
        <v>614</v>
      </c>
      <c r="E1375" s="7">
        <v>52</v>
      </c>
      <c r="F1375" s="2">
        <v>3.9</v>
      </c>
    </row>
    <row r="1376" spans="2:6" x14ac:dyDescent="0.25">
      <c r="C1376" s="9">
        <v>4</v>
      </c>
      <c r="D1376" s="10" t="s">
        <v>615</v>
      </c>
      <c r="E1376" s="7">
        <v>8</v>
      </c>
      <c r="F1376" s="2">
        <v>0.6</v>
      </c>
    </row>
    <row r="1377" spans="2:6" x14ac:dyDescent="0.25">
      <c r="C1377" s="9">
        <v>5</v>
      </c>
      <c r="D1377" s="10" t="s">
        <v>616</v>
      </c>
      <c r="E1377" s="7">
        <v>2</v>
      </c>
      <c r="F1377" s="2">
        <v>0.1</v>
      </c>
    </row>
    <row r="1378" spans="2:6" x14ac:dyDescent="0.25">
      <c r="C1378" s="9">
        <v>6</v>
      </c>
      <c r="D1378" s="10" t="s">
        <v>617</v>
      </c>
      <c r="E1378" s="7">
        <v>1</v>
      </c>
      <c r="F1378" s="2">
        <v>0.1</v>
      </c>
    </row>
    <row r="1379" spans="2:6" x14ac:dyDescent="0.25">
      <c r="C1379" s="9">
        <v>7</v>
      </c>
      <c r="D1379" s="10" t="s">
        <v>233</v>
      </c>
      <c r="E1379" s="7">
        <v>27</v>
      </c>
      <c r="F1379" s="2">
        <v>2</v>
      </c>
    </row>
    <row r="1380" spans="2:6" x14ac:dyDescent="0.25">
      <c r="C1380" s="9"/>
      <c r="D1380" s="10" t="s">
        <v>618</v>
      </c>
      <c r="E1380" s="21" t="s">
        <v>67</v>
      </c>
      <c r="F1380" s="23">
        <v>7</v>
      </c>
    </row>
    <row r="1381" spans="2:6" x14ac:dyDescent="0.25">
      <c r="C1381" s="13"/>
      <c r="D1381" s="11" t="s">
        <v>247</v>
      </c>
      <c r="E1381" s="22" t="s">
        <v>67</v>
      </c>
      <c r="F1381" s="24">
        <v>1.1000000000000001</v>
      </c>
    </row>
    <row r="1382" spans="2:6" x14ac:dyDescent="0.25">
      <c r="C1382" s="18"/>
      <c r="D1382" s="16" t="s">
        <v>19</v>
      </c>
      <c r="E1382" s="17"/>
      <c r="F1382" s="15"/>
    </row>
    <row r="1384" spans="2:6" x14ac:dyDescent="0.25">
      <c r="B1384" s="14" t="str">
        <f xml:space="preserve"> HYPERLINK("#'目次'!B78", "[73]")</f>
        <v>[73]</v>
      </c>
      <c r="C1384" s="1" t="s">
        <v>624</v>
      </c>
    </row>
    <row r="1385" spans="2:6" x14ac:dyDescent="0.25">
      <c r="B1385" s="1"/>
      <c r="C1385" s="1"/>
    </row>
    <row r="1386" spans="2:6" x14ac:dyDescent="0.25">
      <c r="B1386" s="1"/>
      <c r="C1386" s="1"/>
    </row>
    <row r="1387" spans="2:6" x14ac:dyDescent="0.25">
      <c r="E1387" s="12" t="s">
        <v>2</v>
      </c>
      <c r="F1387" s="4" t="s">
        <v>3</v>
      </c>
    </row>
    <row r="1388" spans="2:6" x14ac:dyDescent="0.25">
      <c r="C1388" s="5"/>
      <c r="D1388" s="6" t="s">
        <v>10</v>
      </c>
      <c r="E1388" s="8">
        <v>1350</v>
      </c>
      <c r="F1388" s="3">
        <v>100</v>
      </c>
    </row>
    <row r="1389" spans="2:6" x14ac:dyDescent="0.25">
      <c r="C1389" s="9">
        <v>1</v>
      </c>
      <c r="D1389" s="10" t="s">
        <v>612</v>
      </c>
      <c r="E1389" s="7">
        <v>676</v>
      </c>
      <c r="F1389" s="2">
        <v>50.1</v>
      </c>
    </row>
    <row r="1390" spans="2:6" x14ac:dyDescent="0.25">
      <c r="C1390" s="9">
        <v>2</v>
      </c>
      <c r="D1390" s="10" t="s">
        <v>613</v>
      </c>
      <c r="E1390" s="7">
        <v>386</v>
      </c>
      <c r="F1390" s="2">
        <v>28.6</v>
      </c>
    </row>
    <row r="1391" spans="2:6" x14ac:dyDescent="0.25">
      <c r="C1391" s="9">
        <v>3</v>
      </c>
      <c r="D1391" s="10" t="s">
        <v>614</v>
      </c>
      <c r="E1391" s="7">
        <v>184</v>
      </c>
      <c r="F1391" s="2">
        <v>13.6</v>
      </c>
    </row>
    <row r="1392" spans="2:6" x14ac:dyDescent="0.25">
      <c r="C1392" s="9">
        <v>4</v>
      </c>
      <c r="D1392" s="10" t="s">
        <v>615</v>
      </c>
      <c r="E1392" s="7">
        <v>52</v>
      </c>
      <c r="F1392" s="2">
        <v>3.9</v>
      </c>
    </row>
    <row r="1393" spans="2:6" x14ac:dyDescent="0.25">
      <c r="C1393" s="9">
        <v>5</v>
      </c>
      <c r="D1393" s="10" t="s">
        <v>616</v>
      </c>
      <c r="E1393" s="7">
        <v>11</v>
      </c>
      <c r="F1393" s="2">
        <v>0.8</v>
      </c>
    </row>
    <row r="1394" spans="2:6" x14ac:dyDescent="0.25">
      <c r="C1394" s="9">
        <v>6</v>
      </c>
      <c r="D1394" s="10" t="s">
        <v>617</v>
      </c>
      <c r="E1394" s="7">
        <v>2</v>
      </c>
      <c r="F1394" s="2">
        <v>0.1</v>
      </c>
    </row>
    <row r="1395" spans="2:6" x14ac:dyDescent="0.25">
      <c r="C1395" s="9">
        <v>7</v>
      </c>
      <c r="D1395" s="10" t="s">
        <v>233</v>
      </c>
      <c r="E1395" s="7">
        <v>39</v>
      </c>
      <c r="F1395" s="2">
        <v>2.9</v>
      </c>
    </row>
    <row r="1396" spans="2:6" x14ac:dyDescent="0.25">
      <c r="C1396" s="9"/>
      <c r="D1396" s="10" t="s">
        <v>618</v>
      </c>
      <c r="E1396" s="21" t="s">
        <v>67</v>
      </c>
      <c r="F1396" s="23">
        <v>7.6</v>
      </c>
    </row>
    <row r="1397" spans="2:6" x14ac:dyDescent="0.25">
      <c r="C1397" s="13"/>
      <c r="D1397" s="11" t="s">
        <v>247</v>
      </c>
      <c r="E1397" s="22" t="s">
        <v>67</v>
      </c>
      <c r="F1397" s="24">
        <v>1.3</v>
      </c>
    </row>
    <row r="1398" spans="2:6" x14ac:dyDescent="0.25">
      <c r="C1398" s="18"/>
      <c r="D1398" s="16" t="s">
        <v>19</v>
      </c>
      <c r="E1398" s="17"/>
      <c r="F1398" s="15"/>
    </row>
    <row r="1400" spans="2:6" x14ac:dyDescent="0.25">
      <c r="B1400" s="14" t="str">
        <f xml:space="preserve"> HYPERLINK("#'目次'!B79", "[74]")</f>
        <v>[74]</v>
      </c>
      <c r="C1400" s="1" t="s">
        <v>626</v>
      </c>
    </row>
    <row r="1401" spans="2:6" x14ac:dyDescent="0.25">
      <c r="B1401" s="1"/>
      <c r="C1401" s="1"/>
    </row>
    <row r="1402" spans="2:6" x14ac:dyDescent="0.25">
      <c r="B1402" s="1"/>
      <c r="C1402" s="1"/>
    </row>
    <row r="1403" spans="2:6" x14ac:dyDescent="0.25">
      <c r="E1403" s="12" t="s">
        <v>2</v>
      </c>
      <c r="F1403" s="4" t="s">
        <v>3</v>
      </c>
    </row>
    <row r="1404" spans="2:6" x14ac:dyDescent="0.25">
      <c r="C1404" s="5"/>
      <c r="D1404" s="6" t="s">
        <v>10</v>
      </c>
      <c r="E1404" s="8">
        <v>1350</v>
      </c>
      <c r="F1404" s="3">
        <v>100</v>
      </c>
    </row>
    <row r="1405" spans="2:6" x14ac:dyDescent="0.25">
      <c r="C1405" s="9">
        <v>1</v>
      </c>
      <c r="D1405" s="10" t="s">
        <v>627</v>
      </c>
      <c r="E1405" s="7">
        <v>513</v>
      </c>
      <c r="F1405" s="2">
        <v>38</v>
      </c>
    </row>
    <row r="1406" spans="2:6" x14ac:dyDescent="0.25">
      <c r="C1406" s="9">
        <v>2</v>
      </c>
      <c r="D1406" s="10" t="s">
        <v>628</v>
      </c>
      <c r="E1406" s="7">
        <v>617</v>
      </c>
      <c r="F1406" s="2">
        <v>45.7</v>
      </c>
    </row>
    <row r="1407" spans="2:6" x14ac:dyDescent="0.25">
      <c r="C1407" s="9">
        <v>3</v>
      </c>
      <c r="D1407" s="10" t="s">
        <v>629</v>
      </c>
      <c r="E1407" s="7">
        <v>180</v>
      </c>
      <c r="F1407" s="2">
        <v>13.3</v>
      </c>
    </row>
    <row r="1408" spans="2:6" x14ac:dyDescent="0.25">
      <c r="C1408" s="9">
        <v>4</v>
      </c>
      <c r="D1408" s="10" t="s">
        <v>630</v>
      </c>
      <c r="E1408" s="7">
        <v>34</v>
      </c>
      <c r="F1408" s="2">
        <v>2.5</v>
      </c>
    </row>
    <row r="1409" spans="2:6" x14ac:dyDescent="0.25">
      <c r="C1409" s="9">
        <v>5</v>
      </c>
      <c r="D1409" s="10" t="s">
        <v>233</v>
      </c>
      <c r="E1409" s="7">
        <v>6</v>
      </c>
      <c r="F1409" s="2">
        <v>0.4</v>
      </c>
    </row>
    <row r="1410" spans="2:6" x14ac:dyDescent="0.25">
      <c r="C1410" s="9"/>
      <c r="D1410" s="10" t="s">
        <v>631</v>
      </c>
      <c r="E1410" s="7">
        <v>1130</v>
      </c>
      <c r="F1410" s="2">
        <v>83.7</v>
      </c>
    </row>
    <row r="1411" spans="2:6" x14ac:dyDescent="0.25">
      <c r="C1411" s="13"/>
      <c r="D1411" s="11" t="s">
        <v>632</v>
      </c>
      <c r="E1411" s="19">
        <v>214</v>
      </c>
      <c r="F1411" s="20">
        <v>15.9</v>
      </c>
    </row>
    <row r="1412" spans="2:6" x14ac:dyDescent="0.25">
      <c r="C1412" s="18"/>
      <c r="D1412" s="16" t="s">
        <v>19</v>
      </c>
      <c r="E1412" s="17"/>
      <c r="F1412" s="15"/>
    </row>
    <row r="1414" spans="2:6" x14ac:dyDescent="0.25">
      <c r="B1414" s="14" t="str">
        <f xml:space="preserve"> HYPERLINK("#'目次'!B80", "[75]")</f>
        <v>[75]</v>
      </c>
      <c r="C1414" s="1" t="s">
        <v>634</v>
      </c>
    </row>
    <row r="1415" spans="2:6" x14ac:dyDescent="0.25">
      <c r="B1415" s="1"/>
      <c r="C1415" s="1"/>
    </row>
    <row r="1416" spans="2:6" x14ac:dyDescent="0.25">
      <c r="B1416" s="1"/>
      <c r="C1416" s="1"/>
    </row>
    <row r="1417" spans="2:6" x14ac:dyDescent="0.25">
      <c r="E1417" s="12" t="s">
        <v>2</v>
      </c>
      <c r="F1417" s="4" t="s">
        <v>3</v>
      </c>
    </row>
    <row r="1418" spans="2:6" x14ac:dyDescent="0.25">
      <c r="C1418" s="5"/>
      <c r="D1418" s="6" t="s">
        <v>10</v>
      </c>
      <c r="E1418" s="8">
        <v>1350</v>
      </c>
      <c r="F1418" s="3">
        <v>100</v>
      </c>
    </row>
    <row r="1419" spans="2:6" x14ac:dyDescent="0.25">
      <c r="C1419" s="9">
        <v>1</v>
      </c>
      <c r="D1419" s="10" t="s">
        <v>635</v>
      </c>
      <c r="E1419" s="7">
        <v>63</v>
      </c>
      <c r="F1419" s="2">
        <v>4.7</v>
      </c>
    </row>
    <row r="1420" spans="2:6" x14ac:dyDescent="0.25">
      <c r="C1420" s="9">
        <v>2</v>
      </c>
      <c r="D1420" s="10" t="s">
        <v>636</v>
      </c>
      <c r="E1420" s="7">
        <v>83</v>
      </c>
      <c r="F1420" s="2">
        <v>6.1</v>
      </c>
    </row>
    <row r="1421" spans="2:6" x14ac:dyDescent="0.25">
      <c r="C1421" s="9">
        <v>3</v>
      </c>
      <c r="D1421" s="10" t="s">
        <v>637</v>
      </c>
      <c r="E1421" s="7">
        <v>97</v>
      </c>
      <c r="F1421" s="2">
        <v>7.2</v>
      </c>
    </row>
    <row r="1422" spans="2:6" x14ac:dyDescent="0.25">
      <c r="C1422" s="9">
        <v>4</v>
      </c>
      <c r="D1422" s="10" t="s">
        <v>638</v>
      </c>
      <c r="E1422" s="7">
        <v>367</v>
      </c>
      <c r="F1422" s="2">
        <v>27.2</v>
      </c>
    </row>
    <row r="1423" spans="2:6" x14ac:dyDescent="0.25">
      <c r="C1423" s="9">
        <v>5</v>
      </c>
      <c r="D1423" s="10" t="s">
        <v>639</v>
      </c>
      <c r="E1423" s="7">
        <v>226</v>
      </c>
      <c r="F1423" s="2">
        <v>16.7</v>
      </c>
    </row>
    <row r="1424" spans="2:6" x14ac:dyDescent="0.25">
      <c r="C1424" s="9">
        <v>6</v>
      </c>
      <c r="D1424" s="10" t="s">
        <v>640</v>
      </c>
      <c r="E1424" s="7">
        <v>50</v>
      </c>
      <c r="F1424" s="2">
        <v>3.7</v>
      </c>
    </row>
    <row r="1425" spans="2:6" x14ac:dyDescent="0.25">
      <c r="C1425" s="9">
        <v>7</v>
      </c>
      <c r="D1425" s="10" t="s">
        <v>641</v>
      </c>
      <c r="E1425" s="7">
        <v>25</v>
      </c>
      <c r="F1425" s="2">
        <v>1.9</v>
      </c>
    </row>
    <row r="1426" spans="2:6" x14ac:dyDescent="0.25">
      <c r="C1426" s="9">
        <v>8</v>
      </c>
      <c r="D1426" s="10" t="s">
        <v>642</v>
      </c>
      <c r="E1426" s="7">
        <v>372</v>
      </c>
      <c r="F1426" s="2">
        <v>27.6</v>
      </c>
    </row>
    <row r="1427" spans="2:6" x14ac:dyDescent="0.25">
      <c r="C1427" s="9">
        <v>9</v>
      </c>
      <c r="D1427" s="10" t="s">
        <v>535</v>
      </c>
      <c r="E1427" s="7">
        <v>52</v>
      </c>
      <c r="F1427" s="2">
        <v>3.9</v>
      </c>
    </row>
    <row r="1428" spans="2:6" x14ac:dyDescent="0.25">
      <c r="C1428" s="13">
        <v>10</v>
      </c>
      <c r="D1428" s="11" t="s">
        <v>233</v>
      </c>
      <c r="E1428" s="19">
        <v>15</v>
      </c>
      <c r="F1428" s="20">
        <v>1.1000000000000001</v>
      </c>
    </row>
    <row r="1429" spans="2:6" x14ac:dyDescent="0.25">
      <c r="C1429" s="18"/>
      <c r="D1429" s="16" t="s">
        <v>19</v>
      </c>
      <c r="E1429" s="17"/>
      <c r="F1429" s="15"/>
    </row>
    <row r="1431" spans="2:6" x14ac:dyDescent="0.25">
      <c r="B1431" s="14" t="str">
        <f xml:space="preserve"> HYPERLINK("#'目次'!B81", "[76]")</f>
        <v>[76]</v>
      </c>
      <c r="C1431" s="1" t="s">
        <v>644</v>
      </c>
    </row>
    <row r="1432" spans="2:6" x14ac:dyDescent="0.25">
      <c r="B1432" s="1"/>
      <c r="C1432" s="1"/>
    </row>
    <row r="1433" spans="2:6" x14ac:dyDescent="0.25">
      <c r="B1433" s="1"/>
      <c r="C1433" s="1"/>
    </row>
    <row r="1434" spans="2:6" x14ac:dyDescent="0.25">
      <c r="E1434" s="12" t="s">
        <v>2</v>
      </c>
      <c r="F1434" s="4" t="s">
        <v>3</v>
      </c>
    </row>
    <row r="1435" spans="2:6" x14ac:dyDescent="0.25">
      <c r="C1435" s="5"/>
      <c r="D1435" s="6" t="s">
        <v>10</v>
      </c>
      <c r="E1435" s="8">
        <v>1350</v>
      </c>
      <c r="F1435" s="3">
        <v>100</v>
      </c>
    </row>
    <row r="1436" spans="2:6" x14ac:dyDescent="0.25">
      <c r="C1436" s="9">
        <v>1</v>
      </c>
      <c r="D1436" s="10" t="s">
        <v>338</v>
      </c>
      <c r="E1436" s="7">
        <v>1066</v>
      </c>
      <c r="F1436" s="2">
        <v>79</v>
      </c>
    </row>
    <row r="1437" spans="2:6" x14ac:dyDescent="0.25">
      <c r="C1437" s="9">
        <v>2</v>
      </c>
      <c r="D1437" s="10" t="s">
        <v>339</v>
      </c>
      <c r="E1437" s="7">
        <v>97</v>
      </c>
      <c r="F1437" s="2">
        <v>7.2</v>
      </c>
    </row>
    <row r="1438" spans="2:6" x14ac:dyDescent="0.25">
      <c r="C1438" s="9">
        <v>3</v>
      </c>
      <c r="D1438" s="10" t="s">
        <v>340</v>
      </c>
      <c r="E1438" s="7">
        <v>69</v>
      </c>
      <c r="F1438" s="2">
        <v>5.0999999999999996</v>
      </c>
    </row>
    <row r="1439" spans="2:6" x14ac:dyDescent="0.25">
      <c r="C1439" s="9">
        <v>4</v>
      </c>
      <c r="D1439" s="10" t="s">
        <v>341</v>
      </c>
      <c r="E1439" s="7">
        <v>113</v>
      </c>
      <c r="F1439" s="2">
        <v>8.4</v>
      </c>
    </row>
    <row r="1440" spans="2:6" x14ac:dyDescent="0.25">
      <c r="C1440" s="9">
        <v>5</v>
      </c>
      <c r="D1440" s="10" t="s">
        <v>233</v>
      </c>
      <c r="E1440" s="7">
        <v>5</v>
      </c>
      <c r="F1440" s="2">
        <v>0.4</v>
      </c>
    </row>
    <row r="1441" spans="2:6" x14ac:dyDescent="0.25">
      <c r="C1441" s="9"/>
      <c r="D1441" s="10" t="s">
        <v>342</v>
      </c>
      <c r="E1441" s="7">
        <v>1232</v>
      </c>
      <c r="F1441" s="2">
        <v>91.3</v>
      </c>
    </row>
    <row r="1442" spans="2:6" x14ac:dyDescent="0.25">
      <c r="C1442" s="13"/>
      <c r="D1442" s="11" t="s">
        <v>343</v>
      </c>
      <c r="E1442" s="19">
        <v>279</v>
      </c>
      <c r="F1442" s="20">
        <v>20.7</v>
      </c>
    </row>
    <row r="1443" spans="2:6" x14ac:dyDescent="0.25">
      <c r="C1443" s="18"/>
      <c r="D1443" s="16" t="s">
        <v>19</v>
      </c>
      <c r="E1443" s="17"/>
      <c r="F1443" s="15"/>
    </row>
    <row r="1445" spans="2:6" x14ac:dyDescent="0.25">
      <c r="B1445" s="14" t="str">
        <f xml:space="preserve"> HYPERLINK("#'目次'!B82", "[77]")</f>
        <v>[77]</v>
      </c>
      <c r="C1445" s="1" t="s">
        <v>646</v>
      </c>
    </row>
    <row r="1446" spans="2:6" x14ac:dyDescent="0.25">
      <c r="B1446" s="1"/>
      <c r="C1446" s="1"/>
    </row>
    <row r="1447" spans="2:6" x14ac:dyDescent="0.25">
      <c r="B1447" s="1"/>
      <c r="C1447" s="1"/>
    </row>
    <row r="1448" spans="2:6" x14ac:dyDescent="0.25">
      <c r="E1448" s="12" t="s">
        <v>2</v>
      </c>
      <c r="F1448" s="4" t="s">
        <v>3</v>
      </c>
    </row>
    <row r="1449" spans="2:6" x14ac:dyDescent="0.25">
      <c r="C1449" s="5"/>
      <c r="D1449" s="6" t="s">
        <v>10</v>
      </c>
      <c r="E1449" s="8">
        <v>1350</v>
      </c>
      <c r="F1449" s="3">
        <v>100</v>
      </c>
    </row>
    <row r="1450" spans="2:6" x14ac:dyDescent="0.25">
      <c r="C1450" s="9">
        <v>1</v>
      </c>
      <c r="D1450" s="10" t="s">
        <v>364</v>
      </c>
      <c r="E1450" s="7">
        <v>364</v>
      </c>
      <c r="F1450" s="2">
        <v>27</v>
      </c>
    </row>
    <row r="1451" spans="2:6" x14ac:dyDescent="0.25">
      <c r="C1451" s="9">
        <v>2</v>
      </c>
      <c r="D1451" s="10" t="s">
        <v>365</v>
      </c>
      <c r="E1451" s="7">
        <v>602</v>
      </c>
      <c r="F1451" s="2">
        <v>44.6</v>
      </c>
    </row>
    <row r="1452" spans="2:6" x14ac:dyDescent="0.25">
      <c r="C1452" s="9">
        <v>3</v>
      </c>
      <c r="D1452" s="10" t="s">
        <v>366</v>
      </c>
      <c r="E1452" s="7">
        <v>306</v>
      </c>
      <c r="F1452" s="2">
        <v>22.7</v>
      </c>
    </row>
    <row r="1453" spans="2:6" x14ac:dyDescent="0.25">
      <c r="C1453" s="9">
        <v>4</v>
      </c>
      <c r="D1453" s="10" t="s">
        <v>367</v>
      </c>
      <c r="E1453" s="7">
        <v>71</v>
      </c>
      <c r="F1453" s="2">
        <v>5.3</v>
      </c>
    </row>
    <row r="1454" spans="2:6" x14ac:dyDescent="0.25">
      <c r="C1454" s="9">
        <v>5</v>
      </c>
      <c r="D1454" s="10" t="s">
        <v>233</v>
      </c>
      <c r="E1454" s="7">
        <v>7</v>
      </c>
      <c r="F1454" s="2">
        <v>0.5</v>
      </c>
    </row>
    <row r="1455" spans="2:6" x14ac:dyDescent="0.25">
      <c r="C1455" s="9"/>
      <c r="D1455" s="10" t="s">
        <v>368</v>
      </c>
      <c r="E1455" s="7">
        <v>966</v>
      </c>
      <c r="F1455" s="2">
        <v>71.599999999999994</v>
      </c>
    </row>
    <row r="1456" spans="2:6" x14ac:dyDescent="0.25">
      <c r="C1456" s="13"/>
      <c r="D1456" s="11" t="s">
        <v>369</v>
      </c>
      <c r="E1456" s="19">
        <v>377</v>
      </c>
      <c r="F1456" s="20">
        <v>27.9</v>
      </c>
    </row>
    <row r="1457" spans="2:6" x14ac:dyDescent="0.25">
      <c r="C1457" s="18"/>
      <c r="D1457" s="16" t="s">
        <v>19</v>
      </c>
      <c r="E1457" s="17"/>
      <c r="F1457" s="15"/>
    </row>
    <row r="1459" spans="2:6" x14ac:dyDescent="0.25">
      <c r="B1459" s="14" t="str">
        <f xml:space="preserve"> HYPERLINK("#'目次'!B83", "[78]")</f>
        <v>[78]</v>
      </c>
      <c r="C1459" s="1" t="s">
        <v>648</v>
      </c>
    </row>
    <row r="1460" spans="2:6" x14ac:dyDescent="0.25">
      <c r="B1460" s="1"/>
      <c r="C1460" s="1"/>
    </row>
    <row r="1461" spans="2:6" x14ac:dyDescent="0.25">
      <c r="B1461" s="1"/>
      <c r="C1461" s="1"/>
    </row>
    <row r="1462" spans="2:6" x14ac:dyDescent="0.25">
      <c r="E1462" s="12" t="s">
        <v>2</v>
      </c>
      <c r="F1462" s="4" t="s">
        <v>3</v>
      </c>
    </row>
    <row r="1463" spans="2:6" x14ac:dyDescent="0.25">
      <c r="C1463" s="5"/>
      <c r="D1463" s="6" t="s">
        <v>10</v>
      </c>
      <c r="E1463" s="8">
        <v>1350</v>
      </c>
      <c r="F1463" s="3">
        <v>100</v>
      </c>
    </row>
    <row r="1464" spans="2:6" x14ac:dyDescent="0.25">
      <c r="C1464" s="9">
        <v>1</v>
      </c>
      <c r="D1464" s="10" t="s">
        <v>372</v>
      </c>
      <c r="E1464" s="7">
        <v>36</v>
      </c>
      <c r="F1464" s="2">
        <v>2.7</v>
      </c>
    </row>
    <row r="1465" spans="2:6" x14ac:dyDescent="0.25">
      <c r="C1465" s="9">
        <v>2</v>
      </c>
      <c r="D1465" s="10" t="s">
        <v>649</v>
      </c>
      <c r="E1465" s="7">
        <v>81</v>
      </c>
      <c r="F1465" s="2">
        <v>6</v>
      </c>
    </row>
    <row r="1466" spans="2:6" x14ac:dyDescent="0.25">
      <c r="C1466" s="9">
        <v>3</v>
      </c>
      <c r="D1466" s="10" t="s">
        <v>650</v>
      </c>
      <c r="E1466" s="7">
        <v>604</v>
      </c>
      <c r="F1466" s="2">
        <v>44.7</v>
      </c>
    </row>
    <row r="1467" spans="2:6" x14ac:dyDescent="0.25">
      <c r="C1467" s="9">
        <v>4</v>
      </c>
      <c r="D1467" s="10" t="s">
        <v>651</v>
      </c>
      <c r="E1467" s="7">
        <v>621</v>
      </c>
      <c r="F1467" s="2">
        <v>46</v>
      </c>
    </row>
    <row r="1468" spans="2:6" x14ac:dyDescent="0.25">
      <c r="C1468" s="9">
        <v>5</v>
      </c>
      <c r="D1468" s="10" t="s">
        <v>233</v>
      </c>
      <c r="E1468" s="7">
        <v>8</v>
      </c>
      <c r="F1468" s="2">
        <v>0.6</v>
      </c>
    </row>
    <row r="1469" spans="2:6" x14ac:dyDescent="0.25">
      <c r="C1469" s="9"/>
      <c r="D1469" s="10" t="s">
        <v>377</v>
      </c>
      <c r="E1469" s="7">
        <v>117</v>
      </c>
      <c r="F1469" s="2">
        <v>8.6999999999999993</v>
      </c>
    </row>
    <row r="1470" spans="2:6" x14ac:dyDescent="0.25">
      <c r="C1470" s="13"/>
      <c r="D1470" s="11" t="s">
        <v>378</v>
      </c>
      <c r="E1470" s="19">
        <v>1225</v>
      </c>
      <c r="F1470" s="20">
        <v>90.7</v>
      </c>
    </row>
    <row r="1471" spans="2:6" x14ac:dyDescent="0.25">
      <c r="C1471" s="18"/>
      <c r="D1471" s="16" t="s">
        <v>19</v>
      </c>
      <c r="E1471" s="17"/>
      <c r="F1471" s="15"/>
    </row>
    <row r="1473" spans="2:6" x14ac:dyDescent="0.25">
      <c r="B1473" s="14" t="str">
        <f xml:space="preserve"> HYPERLINK("#'目次'!B84", "[79]")</f>
        <v>[79]</v>
      </c>
      <c r="C1473" s="1" t="s">
        <v>653</v>
      </c>
    </row>
    <row r="1474" spans="2:6" x14ac:dyDescent="0.25">
      <c r="B1474" s="1"/>
      <c r="C1474" s="1"/>
    </row>
    <row r="1475" spans="2:6" x14ac:dyDescent="0.25">
      <c r="B1475" s="1"/>
      <c r="C1475" s="1"/>
    </row>
    <row r="1476" spans="2:6" x14ac:dyDescent="0.25">
      <c r="E1476" s="12" t="s">
        <v>2</v>
      </c>
      <c r="F1476" s="4" t="s">
        <v>3</v>
      </c>
    </row>
    <row r="1477" spans="2:6" x14ac:dyDescent="0.25">
      <c r="C1477" s="5"/>
      <c r="D1477" s="6" t="s">
        <v>10</v>
      </c>
      <c r="E1477" s="8">
        <v>1350</v>
      </c>
      <c r="F1477" s="3">
        <v>100</v>
      </c>
    </row>
    <row r="1478" spans="2:6" x14ac:dyDescent="0.25">
      <c r="C1478" s="9">
        <v>1</v>
      </c>
      <c r="D1478" s="10" t="s">
        <v>372</v>
      </c>
      <c r="E1478" s="7">
        <v>496</v>
      </c>
      <c r="F1478" s="2">
        <v>36.700000000000003</v>
      </c>
    </row>
    <row r="1479" spans="2:6" x14ac:dyDescent="0.25">
      <c r="C1479" s="9">
        <v>2</v>
      </c>
      <c r="D1479" s="10" t="s">
        <v>649</v>
      </c>
      <c r="E1479" s="7">
        <v>728</v>
      </c>
      <c r="F1479" s="2">
        <v>53.9</v>
      </c>
    </row>
    <row r="1480" spans="2:6" x14ac:dyDescent="0.25">
      <c r="C1480" s="9">
        <v>3</v>
      </c>
      <c r="D1480" s="10" t="s">
        <v>650</v>
      </c>
      <c r="E1480" s="7">
        <v>94</v>
      </c>
      <c r="F1480" s="2">
        <v>7</v>
      </c>
    </row>
    <row r="1481" spans="2:6" x14ac:dyDescent="0.25">
      <c r="C1481" s="9">
        <v>4</v>
      </c>
      <c r="D1481" s="10" t="s">
        <v>651</v>
      </c>
      <c r="E1481" s="7">
        <v>25</v>
      </c>
      <c r="F1481" s="2">
        <v>1.9</v>
      </c>
    </row>
    <row r="1482" spans="2:6" x14ac:dyDescent="0.25">
      <c r="C1482" s="9">
        <v>5</v>
      </c>
      <c r="D1482" s="10" t="s">
        <v>233</v>
      </c>
      <c r="E1482" s="7">
        <v>7</v>
      </c>
      <c r="F1482" s="2">
        <v>0.5</v>
      </c>
    </row>
    <row r="1483" spans="2:6" x14ac:dyDescent="0.25">
      <c r="C1483" s="9"/>
      <c r="D1483" s="10" t="s">
        <v>377</v>
      </c>
      <c r="E1483" s="7">
        <v>1224</v>
      </c>
      <c r="F1483" s="2">
        <v>90.7</v>
      </c>
    </row>
    <row r="1484" spans="2:6" x14ac:dyDescent="0.25">
      <c r="C1484" s="13"/>
      <c r="D1484" s="11" t="s">
        <v>378</v>
      </c>
      <c r="E1484" s="19">
        <v>119</v>
      </c>
      <c r="F1484" s="20">
        <v>8.8000000000000007</v>
      </c>
    </row>
    <row r="1485" spans="2:6" x14ac:dyDescent="0.25">
      <c r="C1485" s="18"/>
      <c r="D1485" s="16" t="s">
        <v>19</v>
      </c>
      <c r="E1485" s="17"/>
      <c r="F1485" s="15"/>
    </row>
    <row r="1487" spans="2:6" x14ac:dyDescent="0.25">
      <c r="B1487" s="14" t="str">
        <f xml:space="preserve"> HYPERLINK("#'目次'!B85", "[80]")</f>
        <v>[80]</v>
      </c>
      <c r="C1487" s="1" t="s">
        <v>655</v>
      </c>
    </row>
    <row r="1488" spans="2:6" x14ac:dyDescent="0.25">
      <c r="B1488" s="1"/>
      <c r="C1488" s="1"/>
    </row>
    <row r="1489" spans="2:6" x14ac:dyDescent="0.25">
      <c r="B1489" s="1"/>
      <c r="C1489" s="1"/>
    </row>
    <row r="1490" spans="2:6" x14ac:dyDescent="0.25">
      <c r="E1490" s="12" t="s">
        <v>2</v>
      </c>
      <c r="F1490" s="4" t="s">
        <v>3</v>
      </c>
    </row>
    <row r="1491" spans="2:6" x14ac:dyDescent="0.25">
      <c r="C1491" s="5"/>
      <c r="D1491" s="6" t="s">
        <v>10</v>
      </c>
      <c r="E1491" s="8">
        <v>1350</v>
      </c>
      <c r="F1491" s="3">
        <v>100</v>
      </c>
    </row>
    <row r="1492" spans="2:6" x14ac:dyDescent="0.25">
      <c r="C1492" s="9">
        <v>1</v>
      </c>
      <c r="D1492" s="10" t="s">
        <v>372</v>
      </c>
      <c r="E1492" s="7">
        <v>720</v>
      </c>
      <c r="F1492" s="2">
        <v>53.3</v>
      </c>
    </row>
    <row r="1493" spans="2:6" x14ac:dyDescent="0.25">
      <c r="C1493" s="9">
        <v>2</v>
      </c>
      <c r="D1493" s="10" t="s">
        <v>649</v>
      </c>
      <c r="E1493" s="7">
        <v>529</v>
      </c>
      <c r="F1493" s="2">
        <v>39.200000000000003</v>
      </c>
    </row>
    <row r="1494" spans="2:6" x14ac:dyDescent="0.25">
      <c r="C1494" s="9">
        <v>3</v>
      </c>
      <c r="D1494" s="10" t="s">
        <v>650</v>
      </c>
      <c r="E1494" s="7">
        <v>67</v>
      </c>
      <c r="F1494" s="2">
        <v>5</v>
      </c>
    </row>
    <row r="1495" spans="2:6" x14ac:dyDescent="0.25">
      <c r="C1495" s="9">
        <v>4</v>
      </c>
      <c r="D1495" s="10" t="s">
        <v>651</v>
      </c>
      <c r="E1495" s="7">
        <v>25</v>
      </c>
      <c r="F1495" s="2">
        <v>1.9</v>
      </c>
    </row>
    <row r="1496" spans="2:6" x14ac:dyDescent="0.25">
      <c r="C1496" s="9">
        <v>5</v>
      </c>
      <c r="D1496" s="10" t="s">
        <v>233</v>
      </c>
      <c r="E1496" s="7">
        <v>9</v>
      </c>
      <c r="F1496" s="2">
        <v>0.7</v>
      </c>
    </row>
    <row r="1497" spans="2:6" x14ac:dyDescent="0.25">
      <c r="C1497" s="9"/>
      <c r="D1497" s="10" t="s">
        <v>377</v>
      </c>
      <c r="E1497" s="7">
        <v>1249</v>
      </c>
      <c r="F1497" s="2">
        <v>92.5</v>
      </c>
    </row>
    <row r="1498" spans="2:6" x14ac:dyDescent="0.25">
      <c r="C1498" s="13"/>
      <c r="D1498" s="11" t="s">
        <v>378</v>
      </c>
      <c r="E1498" s="19">
        <v>92</v>
      </c>
      <c r="F1498" s="20">
        <v>6.8</v>
      </c>
    </row>
    <row r="1499" spans="2:6" x14ac:dyDescent="0.25">
      <c r="C1499" s="18"/>
      <c r="D1499" s="16" t="s">
        <v>19</v>
      </c>
      <c r="E1499" s="17"/>
      <c r="F1499" s="15"/>
    </row>
    <row r="1501" spans="2:6" x14ac:dyDescent="0.25">
      <c r="B1501" s="14" t="str">
        <f xml:space="preserve"> HYPERLINK("#'目次'!B86", "[81]")</f>
        <v>[81]</v>
      </c>
      <c r="C1501" s="1" t="s">
        <v>657</v>
      </c>
    </row>
    <row r="1502" spans="2:6" x14ac:dyDescent="0.25">
      <c r="B1502" s="1"/>
      <c r="C1502" s="1"/>
    </row>
    <row r="1503" spans="2:6" x14ac:dyDescent="0.25">
      <c r="B1503" s="1"/>
      <c r="C1503" s="1"/>
    </row>
    <row r="1504" spans="2:6" x14ac:dyDescent="0.25">
      <c r="E1504" s="12" t="s">
        <v>2</v>
      </c>
      <c r="F1504" s="4" t="s">
        <v>3</v>
      </c>
    </row>
    <row r="1505" spans="2:6" x14ac:dyDescent="0.25">
      <c r="C1505" s="5"/>
      <c r="D1505" s="6" t="s">
        <v>10</v>
      </c>
      <c r="E1505" s="8">
        <v>1350</v>
      </c>
      <c r="F1505" s="3">
        <v>100</v>
      </c>
    </row>
    <row r="1506" spans="2:6" x14ac:dyDescent="0.25">
      <c r="C1506" s="9">
        <v>1</v>
      </c>
      <c r="D1506" s="10" t="s">
        <v>372</v>
      </c>
      <c r="E1506" s="7">
        <v>495</v>
      </c>
      <c r="F1506" s="2">
        <v>36.700000000000003</v>
      </c>
    </row>
    <row r="1507" spans="2:6" x14ac:dyDescent="0.25">
      <c r="C1507" s="9">
        <v>2</v>
      </c>
      <c r="D1507" s="10" t="s">
        <v>649</v>
      </c>
      <c r="E1507" s="7">
        <v>666</v>
      </c>
      <c r="F1507" s="2">
        <v>49.3</v>
      </c>
    </row>
    <row r="1508" spans="2:6" x14ac:dyDescent="0.25">
      <c r="C1508" s="9">
        <v>3</v>
      </c>
      <c r="D1508" s="10" t="s">
        <v>650</v>
      </c>
      <c r="E1508" s="7">
        <v>139</v>
      </c>
      <c r="F1508" s="2">
        <v>10.3</v>
      </c>
    </row>
    <row r="1509" spans="2:6" x14ac:dyDescent="0.25">
      <c r="C1509" s="9">
        <v>4</v>
      </c>
      <c r="D1509" s="10" t="s">
        <v>651</v>
      </c>
      <c r="E1509" s="7">
        <v>42</v>
      </c>
      <c r="F1509" s="2">
        <v>3.1</v>
      </c>
    </row>
    <row r="1510" spans="2:6" x14ac:dyDescent="0.25">
      <c r="C1510" s="9">
        <v>5</v>
      </c>
      <c r="D1510" s="10" t="s">
        <v>233</v>
      </c>
      <c r="E1510" s="7">
        <v>8</v>
      </c>
      <c r="F1510" s="2">
        <v>0.6</v>
      </c>
    </row>
    <row r="1511" spans="2:6" x14ac:dyDescent="0.25">
      <c r="C1511" s="9"/>
      <c r="D1511" s="10" t="s">
        <v>377</v>
      </c>
      <c r="E1511" s="7">
        <v>1161</v>
      </c>
      <c r="F1511" s="2">
        <v>86</v>
      </c>
    </row>
    <row r="1512" spans="2:6" x14ac:dyDescent="0.25">
      <c r="C1512" s="13"/>
      <c r="D1512" s="11" t="s">
        <v>378</v>
      </c>
      <c r="E1512" s="19">
        <v>181</v>
      </c>
      <c r="F1512" s="20">
        <v>13.4</v>
      </c>
    </row>
    <row r="1513" spans="2:6" x14ac:dyDescent="0.25">
      <c r="C1513" s="18"/>
      <c r="D1513" s="16" t="s">
        <v>19</v>
      </c>
      <c r="E1513" s="17"/>
      <c r="F1513" s="15"/>
    </row>
    <row r="1515" spans="2:6" x14ac:dyDescent="0.25">
      <c r="B1515" s="14" t="str">
        <f xml:space="preserve"> HYPERLINK("#'目次'!B87", "[82]")</f>
        <v>[82]</v>
      </c>
      <c r="C1515" s="1" t="s">
        <v>659</v>
      </c>
    </row>
    <row r="1516" spans="2:6" x14ac:dyDescent="0.25">
      <c r="B1516" s="1"/>
      <c r="C1516" s="1"/>
    </row>
    <row r="1517" spans="2:6" x14ac:dyDescent="0.25">
      <c r="B1517" s="1"/>
      <c r="C1517" s="1"/>
    </row>
    <row r="1518" spans="2:6" x14ac:dyDescent="0.25">
      <c r="E1518" s="12" t="s">
        <v>2</v>
      </c>
      <c r="F1518" s="4" t="s">
        <v>3</v>
      </c>
    </row>
    <row r="1519" spans="2:6" x14ac:dyDescent="0.25">
      <c r="C1519" s="5"/>
      <c r="D1519" s="6" t="s">
        <v>10</v>
      </c>
      <c r="E1519" s="8">
        <v>1350</v>
      </c>
      <c r="F1519" s="3">
        <v>100</v>
      </c>
    </row>
    <row r="1520" spans="2:6" x14ac:dyDescent="0.25">
      <c r="C1520" s="9">
        <v>1</v>
      </c>
      <c r="D1520" s="10" t="s">
        <v>507</v>
      </c>
      <c r="E1520" s="7">
        <v>618</v>
      </c>
      <c r="F1520" s="2">
        <v>45.8</v>
      </c>
    </row>
    <row r="1521" spans="2:6" x14ac:dyDescent="0.25">
      <c r="C1521" s="9">
        <v>2</v>
      </c>
      <c r="D1521" s="10" t="s">
        <v>508</v>
      </c>
      <c r="E1521" s="7">
        <v>513</v>
      </c>
      <c r="F1521" s="2">
        <v>38</v>
      </c>
    </row>
    <row r="1522" spans="2:6" x14ac:dyDescent="0.25">
      <c r="C1522" s="9">
        <v>3</v>
      </c>
      <c r="D1522" s="10" t="s">
        <v>660</v>
      </c>
      <c r="E1522" s="7">
        <v>166</v>
      </c>
      <c r="F1522" s="2">
        <v>12.3</v>
      </c>
    </row>
    <row r="1523" spans="2:6" x14ac:dyDescent="0.25">
      <c r="C1523" s="9">
        <v>4</v>
      </c>
      <c r="D1523" s="10" t="s">
        <v>518</v>
      </c>
      <c r="E1523" s="7">
        <v>45</v>
      </c>
      <c r="F1523" s="2">
        <v>3.3</v>
      </c>
    </row>
    <row r="1524" spans="2:6" x14ac:dyDescent="0.25">
      <c r="C1524" s="9">
        <v>5</v>
      </c>
      <c r="D1524" s="10" t="s">
        <v>233</v>
      </c>
      <c r="E1524" s="7">
        <v>8</v>
      </c>
      <c r="F1524" s="2">
        <v>0.6</v>
      </c>
    </row>
    <row r="1525" spans="2:6" x14ac:dyDescent="0.25">
      <c r="C1525" s="13"/>
      <c r="D1525" s="11" t="s">
        <v>511</v>
      </c>
      <c r="E1525" s="19">
        <v>1297</v>
      </c>
      <c r="F1525" s="20">
        <v>96.1</v>
      </c>
    </row>
    <row r="1526" spans="2:6" x14ac:dyDescent="0.25">
      <c r="C1526" s="18"/>
      <c r="D1526" s="16" t="s">
        <v>19</v>
      </c>
      <c r="E1526" s="17"/>
      <c r="F1526" s="15"/>
    </row>
    <row r="1528" spans="2:6" x14ac:dyDescent="0.25">
      <c r="B1528" s="14" t="str">
        <f xml:space="preserve"> HYPERLINK("#'目次'!B88", "[83]")</f>
        <v>[83]</v>
      </c>
      <c r="C1528" s="1" t="s">
        <v>662</v>
      </c>
    </row>
    <row r="1529" spans="2:6" x14ac:dyDescent="0.25">
      <c r="B1529" s="1"/>
      <c r="C1529" s="1"/>
    </row>
    <row r="1530" spans="2:6" x14ac:dyDescent="0.25">
      <c r="B1530" s="1"/>
      <c r="C1530" s="1"/>
    </row>
    <row r="1531" spans="2:6" x14ac:dyDescent="0.25">
      <c r="E1531" s="12" t="s">
        <v>2</v>
      </c>
      <c r="F1531" s="4" t="s">
        <v>3</v>
      </c>
    </row>
    <row r="1532" spans="2:6" x14ac:dyDescent="0.25">
      <c r="C1532" s="5"/>
      <c r="D1532" s="6" t="s">
        <v>10</v>
      </c>
      <c r="E1532" s="8">
        <v>1350</v>
      </c>
      <c r="F1532" s="3">
        <v>100</v>
      </c>
    </row>
    <row r="1533" spans="2:6" x14ac:dyDescent="0.25">
      <c r="C1533" s="9">
        <v>1</v>
      </c>
      <c r="D1533" s="10" t="s">
        <v>507</v>
      </c>
      <c r="E1533" s="7">
        <v>700</v>
      </c>
      <c r="F1533" s="2">
        <v>51.9</v>
      </c>
    </row>
    <row r="1534" spans="2:6" x14ac:dyDescent="0.25">
      <c r="C1534" s="9">
        <v>2</v>
      </c>
      <c r="D1534" s="10" t="s">
        <v>508</v>
      </c>
      <c r="E1534" s="7">
        <v>493</v>
      </c>
      <c r="F1534" s="2">
        <v>36.5</v>
      </c>
    </row>
    <row r="1535" spans="2:6" x14ac:dyDescent="0.25">
      <c r="C1535" s="9">
        <v>3</v>
      </c>
      <c r="D1535" s="10" t="s">
        <v>660</v>
      </c>
      <c r="E1535" s="7">
        <v>137</v>
      </c>
      <c r="F1535" s="2">
        <v>10.1</v>
      </c>
    </row>
    <row r="1536" spans="2:6" x14ac:dyDescent="0.25">
      <c r="C1536" s="9">
        <v>4</v>
      </c>
      <c r="D1536" s="10" t="s">
        <v>518</v>
      </c>
      <c r="E1536" s="7">
        <v>11</v>
      </c>
      <c r="F1536" s="2">
        <v>0.8</v>
      </c>
    </row>
    <row r="1537" spans="2:6" x14ac:dyDescent="0.25">
      <c r="C1537" s="9">
        <v>5</v>
      </c>
      <c r="D1537" s="10" t="s">
        <v>233</v>
      </c>
      <c r="E1537" s="7">
        <v>9</v>
      </c>
      <c r="F1537" s="2">
        <v>0.7</v>
      </c>
    </row>
    <row r="1538" spans="2:6" x14ac:dyDescent="0.25">
      <c r="C1538" s="13"/>
      <c r="D1538" s="11" t="s">
        <v>511</v>
      </c>
      <c r="E1538" s="19">
        <v>1330</v>
      </c>
      <c r="F1538" s="20">
        <v>98.5</v>
      </c>
    </row>
    <row r="1539" spans="2:6" x14ac:dyDescent="0.25">
      <c r="C1539" s="18"/>
      <c r="D1539" s="16" t="s">
        <v>19</v>
      </c>
      <c r="E1539" s="17"/>
      <c r="F1539" s="15"/>
    </row>
    <row r="1541" spans="2:6" x14ac:dyDescent="0.25">
      <c r="B1541" s="14" t="str">
        <f xml:space="preserve"> HYPERLINK("#'目次'!B89", "[84]")</f>
        <v>[84]</v>
      </c>
      <c r="C1541" s="1" t="s">
        <v>664</v>
      </c>
    </row>
    <row r="1542" spans="2:6" x14ac:dyDescent="0.25">
      <c r="B1542" s="1"/>
      <c r="C1542" s="1"/>
    </row>
    <row r="1543" spans="2:6" x14ac:dyDescent="0.25">
      <c r="B1543" s="1"/>
      <c r="C1543" s="1"/>
    </row>
    <row r="1544" spans="2:6" x14ac:dyDescent="0.25">
      <c r="E1544" s="12" t="s">
        <v>2</v>
      </c>
      <c r="F1544" s="4" t="s">
        <v>3</v>
      </c>
    </row>
    <row r="1545" spans="2:6" x14ac:dyDescent="0.25">
      <c r="C1545" s="5"/>
      <c r="D1545" s="6" t="s">
        <v>10</v>
      </c>
      <c r="E1545" s="8">
        <v>1350</v>
      </c>
      <c r="F1545" s="3">
        <v>100</v>
      </c>
    </row>
    <row r="1546" spans="2:6" x14ac:dyDescent="0.25">
      <c r="C1546" s="9">
        <v>1</v>
      </c>
      <c r="D1546" s="10" t="s">
        <v>507</v>
      </c>
      <c r="E1546" s="7">
        <v>482</v>
      </c>
      <c r="F1546" s="2">
        <v>35.700000000000003</v>
      </c>
    </row>
    <row r="1547" spans="2:6" x14ac:dyDescent="0.25">
      <c r="C1547" s="9">
        <v>2</v>
      </c>
      <c r="D1547" s="10" t="s">
        <v>508</v>
      </c>
      <c r="E1547" s="7">
        <v>553</v>
      </c>
      <c r="F1547" s="2">
        <v>41</v>
      </c>
    </row>
    <row r="1548" spans="2:6" x14ac:dyDescent="0.25">
      <c r="C1548" s="9">
        <v>3</v>
      </c>
      <c r="D1548" s="10" t="s">
        <v>660</v>
      </c>
      <c r="E1548" s="7">
        <v>239</v>
      </c>
      <c r="F1548" s="2">
        <v>17.7</v>
      </c>
    </row>
    <row r="1549" spans="2:6" x14ac:dyDescent="0.25">
      <c r="C1549" s="9">
        <v>4</v>
      </c>
      <c r="D1549" s="10" t="s">
        <v>518</v>
      </c>
      <c r="E1549" s="7">
        <v>67</v>
      </c>
      <c r="F1549" s="2">
        <v>5</v>
      </c>
    </row>
    <row r="1550" spans="2:6" x14ac:dyDescent="0.25">
      <c r="C1550" s="9">
        <v>5</v>
      </c>
      <c r="D1550" s="10" t="s">
        <v>233</v>
      </c>
      <c r="E1550" s="7">
        <v>9</v>
      </c>
      <c r="F1550" s="2">
        <v>0.7</v>
      </c>
    </row>
    <row r="1551" spans="2:6" x14ac:dyDescent="0.25">
      <c r="C1551" s="13"/>
      <c r="D1551" s="11" t="s">
        <v>511</v>
      </c>
      <c r="E1551" s="19">
        <v>1274</v>
      </c>
      <c r="F1551" s="20">
        <v>94.4</v>
      </c>
    </row>
    <row r="1552" spans="2:6" x14ac:dyDescent="0.25">
      <c r="C1552" s="18"/>
      <c r="D1552" s="16" t="s">
        <v>19</v>
      </c>
      <c r="E1552" s="17"/>
      <c r="F1552" s="15"/>
    </row>
    <row r="1554" spans="2:6" x14ac:dyDescent="0.25">
      <c r="B1554" s="14" t="str">
        <f xml:space="preserve"> HYPERLINK("#'目次'!B90", "[85]")</f>
        <v>[85]</v>
      </c>
      <c r="C1554" s="1" t="s">
        <v>666</v>
      </c>
    </row>
    <row r="1555" spans="2:6" x14ac:dyDescent="0.25">
      <c r="B1555" s="1"/>
      <c r="C1555" s="1"/>
    </row>
    <row r="1556" spans="2:6" x14ac:dyDescent="0.25">
      <c r="B1556" s="1"/>
      <c r="C1556" s="1"/>
    </row>
    <row r="1557" spans="2:6" x14ac:dyDescent="0.25">
      <c r="E1557" s="12" t="s">
        <v>2</v>
      </c>
      <c r="F1557" s="4" t="s">
        <v>3</v>
      </c>
    </row>
    <row r="1558" spans="2:6" x14ac:dyDescent="0.25">
      <c r="C1558" s="5"/>
      <c r="D1558" s="6" t="s">
        <v>10</v>
      </c>
      <c r="E1558" s="8">
        <v>1350</v>
      </c>
      <c r="F1558" s="3">
        <v>100</v>
      </c>
    </row>
    <row r="1559" spans="2:6" x14ac:dyDescent="0.25">
      <c r="C1559" s="9">
        <v>1</v>
      </c>
      <c r="D1559" s="10" t="s">
        <v>507</v>
      </c>
      <c r="E1559" s="7">
        <v>229</v>
      </c>
      <c r="F1559" s="2">
        <v>17</v>
      </c>
    </row>
    <row r="1560" spans="2:6" x14ac:dyDescent="0.25">
      <c r="C1560" s="9">
        <v>2</v>
      </c>
      <c r="D1560" s="10" t="s">
        <v>508</v>
      </c>
      <c r="E1560" s="7">
        <v>416</v>
      </c>
      <c r="F1560" s="2">
        <v>30.8</v>
      </c>
    </row>
    <row r="1561" spans="2:6" x14ac:dyDescent="0.25">
      <c r="C1561" s="9">
        <v>3</v>
      </c>
      <c r="D1561" s="10" t="s">
        <v>660</v>
      </c>
      <c r="E1561" s="7">
        <v>511</v>
      </c>
      <c r="F1561" s="2">
        <v>37.9</v>
      </c>
    </row>
    <row r="1562" spans="2:6" x14ac:dyDescent="0.25">
      <c r="C1562" s="9">
        <v>4</v>
      </c>
      <c r="D1562" s="10" t="s">
        <v>518</v>
      </c>
      <c r="E1562" s="7">
        <v>187</v>
      </c>
      <c r="F1562" s="2">
        <v>13.9</v>
      </c>
    </row>
    <row r="1563" spans="2:6" x14ac:dyDescent="0.25">
      <c r="C1563" s="9">
        <v>5</v>
      </c>
      <c r="D1563" s="10" t="s">
        <v>233</v>
      </c>
      <c r="E1563" s="7">
        <v>7</v>
      </c>
      <c r="F1563" s="2">
        <v>0.5</v>
      </c>
    </row>
    <row r="1564" spans="2:6" x14ac:dyDescent="0.25">
      <c r="C1564" s="13"/>
      <c r="D1564" s="11" t="s">
        <v>511</v>
      </c>
      <c r="E1564" s="19">
        <v>1156</v>
      </c>
      <c r="F1564" s="20">
        <v>85.6</v>
      </c>
    </row>
    <row r="1565" spans="2:6" x14ac:dyDescent="0.25">
      <c r="C1565" s="18"/>
      <c r="D1565" s="16" t="s">
        <v>19</v>
      </c>
      <c r="E1565" s="17"/>
      <c r="F1565" s="15"/>
    </row>
    <row r="1567" spans="2:6" x14ac:dyDescent="0.25">
      <c r="B1567" s="14" t="str">
        <f xml:space="preserve"> HYPERLINK("#'目次'!B91", "[86]")</f>
        <v>[86]</v>
      </c>
      <c r="C1567" s="1" t="s">
        <v>668</v>
      </c>
    </row>
    <row r="1568" spans="2:6" x14ac:dyDescent="0.25">
      <c r="B1568" s="1"/>
      <c r="C1568" s="1"/>
    </row>
    <row r="1569" spans="2:6" x14ac:dyDescent="0.25">
      <c r="B1569" s="1"/>
      <c r="C1569" s="1"/>
    </row>
    <row r="1570" spans="2:6" x14ac:dyDescent="0.25">
      <c r="E1570" s="12" t="s">
        <v>2</v>
      </c>
      <c r="F1570" s="4" t="s">
        <v>3</v>
      </c>
    </row>
    <row r="1571" spans="2:6" x14ac:dyDescent="0.25">
      <c r="C1571" s="5"/>
      <c r="D1571" s="6" t="s">
        <v>10</v>
      </c>
      <c r="E1571" s="8">
        <v>1350</v>
      </c>
      <c r="F1571" s="3">
        <v>100</v>
      </c>
    </row>
    <row r="1572" spans="2:6" x14ac:dyDescent="0.25">
      <c r="C1572" s="9">
        <v>1</v>
      </c>
      <c r="D1572" s="10" t="s">
        <v>507</v>
      </c>
      <c r="E1572" s="7">
        <v>446</v>
      </c>
      <c r="F1572" s="2">
        <v>33</v>
      </c>
    </row>
    <row r="1573" spans="2:6" x14ac:dyDescent="0.25">
      <c r="C1573" s="9">
        <v>2</v>
      </c>
      <c r="D1573" s="10" t="s">
        <v>508</v>
      </c>
      <c r="E1573" s="7">
        <v>308</v>
      </c>
      <c r="F1573" s="2">
        <v>22.8</v>
      </c>
    </row>
    <row r="1574" spans="2:6" x14ac:dyDescent="0.25">
      <c r="C1574" s="9">
        <v>3</v>
      </c>
      <c r="D1574" s="10" t="s">
        <v>660</v>
      </c>
      <c r="E1574" s="7">
        <v>252</v>
      </c>
      <c r="F1574" s="2">
        <v>18.7</v>
      </c>
    </row>
    <row r="1575" spans="2:6" x14ac:dyDescent="0.25">
      <c r="C1575" s="9">
        <v>4</v>
      </c>
      <c r="D1575" s="10" t="s">
        <v>518</v>
      </c>
      <c r="E1575" s="7">
        <v>335</v>
      </c>
      <c r="F1575" s="2">
        <v>24.8</v>
      </c>
    </row>
    <row r="1576" spans="2:6" x14ac:dyDescent="0.25">
      <c r="C1576" s="9">
        <v>5</v>
      </c>
      <c r="D1576" s="10" t="s">
        <v>233</v>
      </c>
      <c r="E1576" s="7">
        <v>9</v>
      </c>
      <c r="F1576" s="2">
        <v>0.7</v>
      </c>
    </row>
    <row r="1577" spans="2:6" x14ac:dyDescent="0.25">
      <c r="C1577" s="13"/>
      <c r="D1577" s="11" t="s">
        <v>511</v>
      </c>
      <c r="E1577" s="19">
        <v>1006</v>
      </c>
      <c r="F1577" s="20">
        <v>74.5</v>
      </c>
    </row>
    <row r="1578" spans="2:6" x14ac:dyDescent="0.25">
      <c r="C1578" s="18"/>
      <c r="D1578" s="16" t="s">
        <v>19</v>
      </c>
      <c r="E1578" s="17"/>
      <c r="F1578" s="15"/>
    </row>
    <row r="1580" spans="2:6" x14ac:dyDescent="0.25">
      <c r="B1580" s="14" t="str">
        <f xml:space="preserve"> HYPERLINK("#'目次'!B92", "[87]")</f>
        <v>[87]</v>
      </c>
      <c r="C1580" s="1" t="s">
        <v>670</v>
      </c>
    </row>
    <row r="1581" spans="2:6" x14ac:dyDescent="0.25">
      <c r="B1581" s="1"/>
      <c r="C1581" s="1"/>
    </row>
    <row r="1582" spans="2:6" x14ac:dyDescent="0.25">
      <c r="B1582" s="1"/>
      <c r="C1582" s="1"/>
    </row>
    <row r="1583" spans="2:6" x14ac:dyDescent="0.25">
      <c r="E1583" s="12" t="s">
        <v>2</v>
      </c>
      <c r="F1583" s="4" t="s">
        <v>3</v>
      </c>
    </row>
    <row r="1584" spans="2:6" x14ac:dyDescent="0.25">
      <c r="C1584" s="5"/>
      <c r="D1584" s="6" t="s">
        <v>10</v>
      </c>
      <c r="E1584" s="8">
        <v>1350</v>
      </c>
      <c r="F1584" s="3">
        <v>100</v>
      </c>
    </row>
    <row r="1585" spans="3:6" x14ac:dyDescent="0.25">
      <c r="C1585" s="9">
        <v>1</v>
      </c>
      <c r="D1585" s="10" t="s">
        <v>671</v>
      </c>
      <c r="E1585" s="7">
        <v>1030</v>
      </c>
      <c r="F1585" s="2">
        <v>76.3</v>
      </c>
    </row>
    <row r="1586" spans="3:6" x14ac:dyDescent="0.25">
      <c r="C1586" s="9">
        <v>2</v>
      </c>
      <c r="D1586" s="10" t="s">
        <v>672</v>
      </c>
      <c r="E1586" s="7">
        <v>428</v>
      </c>
      <c r="F1586" s="2">
        <v>31.7</v>
      </c>
    </row>
    <row r="1587" spans="3:6" x14ac:dyDescent="0.25">
      <c r="C1587" s="9">
        <v>3</v>
      </c>
      <c r="D1587" s="10" t="s">
        <v>673</v>
      </c>
      <c r="E1587" s="7">
        <v>714</v>
      </c>
      <c r="F1587" s="2">
        <v>52.9</v>
      </c>
    </row>
    <row r="1588" spans="3:6" x14ac:dyDescent="0.25">
      <c r="C1588" s="9">
        <v>4</v>
      </c>
      <c r="D1588" s="10" t="s">
        <v>674</v>
      </c>
      <c r="E1588" s="7">
        <v>722</v>
      </c>
      <c r="F1588" s="2">
        <v>53.5</v>
      </c>
    </row>
    <row r="1589" spans="3:6" x14ac:dyDescent="0.25">
      <c r="C1589" s="9">
        <v>5</v>
      </c>
      <c r="D1589" s="10" t="s">
        <v>675</v>
      </c>
      <c r="E1589" s="7">
        <v>1053</v>
      </c>
      <c r="F1589" s="2">
        <v>78</v>
      </c>
    </row>
    <row r="1590" spans="3:6" x14ac:dyDescent="0.25">
      <c r="C1590" s="9">
        <v>6</v>
      </c>
      <c r="D1590" s="10" t="s">
        <v>676</v>
      </c>
      <c r="E1590" s="7">
        <v>642</v>
      </c>
      <c r="F1590" s="2">
        <v>47.6</v>
      </c>
    </row>
    <row r="1591" spans="3:6" x14ac:dyDescent="0.25">
      <c r="C1591" s="9">
        <v>7</v>
      </c>
      <c r="D1591" s="10" t="s">
        <v>677</v>
      </c>
      <c r="E1591" s="7">
        <v>435</v>
      </c>
      <c r="F1591" s="2">
        <v>32.200000000000003</v>
      </c>
    </row>
    <row r="1592" spans="3:6" x14ac:dyDescent="0.25">
      <c r="C1592" s="9">
        <v>8</v>
      </c>
      <c r="D1592" s="10" t="s">
        <v>678</v>
      </c>
      <c r="E1592" s="7">
        <v>539</v>
      </c>
      <c r="F1592" s="2">
        <v>39.9</v>
      </c>
    </row>
    <row r="1593" spans="3:6" x14ac:dyDescent="0.25">
      <c r="C1593" s="9">
        <v>9</v>
      </c>
      <c r="D1593" s="10" t="s">
        <v>679</v>
      </c>
      <c r="E1593" s="7">
        <v>605</v>
      </c>
      <c r="F1593" s="2">
        <v>44.8</v>
      </c>
    </row>
    <row r="1594" spans="3:6" x14ac:dyDescent="0.25">
      <c r="C1594" s="9">
        <v>10</v>
      </c>
      <c r="D1594" s="10" t="s">
        <v>680</v>
      </c>
      <c r="E1594" s="7">
        <v>769</v>
      </c>
      <c r="F1594" s="2">
        <v>57</v>
      </c>
    </row>
    <row r="1595" spans="3:6" x14ac:dyDescent="0.25">
      <c r="C1595" s="9">
        <v>11</v>
      </c>
      <c r="D1595" s="10" t="s">
        <v>681</v>
      </c>
      <c r="E1595" s="7">
        <v>266</v>
      </c>
      <c r="F1595" s="2">
        <v>19.7</v>
      </c>
    </row>
    <row r="1596" spans="3:6" x14ac:dyDescent="0.25">
      <c r="C1596" s="9">
        <v>12</v>
      </c>
      <c r="D1596" s="10" t="s">
        <v>682</v>
      </c>
      <c r="E1596" s="7">
        <v>788</v>
      </c>
      <c r="F1596" s="2">
        <v>58.4</v>
      </c>
    </row>
    <row r="1597" spans="3:6" x14ac:dyDescent="0.25">
      <c r="C1597" s="9">
        <v>13</v>
      </c>
      <c r="D1597" s="10" t="s">
        <v>683</v>
      </c>
      <c r="E1597" s="7">
        <v>680</v>
      </c>
      <c r="F1597" s="2">
        <v>50.4</v>
      </c>
    </row>
    <row r="1598" spans="3:6" x14ac:dyDescent="0.25">
      <c r="C1598" s="9">
        <v>14</v>
      </c>
      <c r="D1598" s="10" t="s">
        <v>684</v>
      </c>
      <c r="E1598" s="7">
        <v>657</v>
      </c>
      <c r="F1598" s="2">
        <v>48.7</v>
      </c>
    </row>
    <row r="1599" spans="3:6" x14ac:dyDescent="0.25">
      <c r="C1599" s="9">
        <v>15</v>
      </c>
      <c r="D1599" s="10" t="s">
        <v>685</v>
      </c>
      <c r="E1599" s="7">
        <v>572</v>
      </c>
      <c r="F1599" s="2">
        <v>42.4</v>
      </c>
    </row>
    <row r="1600" spans="3:6" x14ac:dyDescent="0.25">
      <c r="C1600" s="9">
        <v>16</v>
      </c>
      <c r="D1600" s="10" t="s">
        <v>686</v>
      </c>
      <c r="E1600" s="7">
        <v>2</v>
      </c>
      <c r="F1600" s="2">
        <v>0.1</v>
      </c>
    </row>
    <row r="1601" spans="2:6" x14ac:dyDescent="0.25">
      <c r="C1601" s="9">
        <v>17</v>
      </c>
      <c r="D1601" s="10" t="s">
        <v>687</v>
      </c>
      <c r="E1601" s="7">
        <v>3</v>
      </c>
      <c r="F1601" s="2">
        <v>0.2</v>
      </c>
    </row>
    <row r="1602" spans="2:6" x14ac:dyDescent="0.25">
      <c r="C1602" s="9">
        <v>18</v>
      </c>
      <c r="D1602" s="10" t="s">
        <v>688</v>
      </c>
      <c r="E1602" s="7">
        <v>6</v>
      </c>
      <c r="F1602" s="2">
        <v>0.4</v>
      </c>
    </row>
    <row r="1603" spans="2:6" x14ac:dyDescent="0.25">
      <c r="C1603" s="9">
        <v>19</v>
      </c>
      <c r="D1603" s="10" t="s">
        <v>65</v>
      </c>
      <c r="E1603" s="7">
        <v>14</v>
      </c>
      <c r="F1603" s="2">
        <v>1</v>
      </c>
    </row>
    <row r="1604" spans="2:6" x14ac:dyDescent="0.25">
      <c r="C1604" s="9">
        <v>20</v>
      </c>
      <c r="D1604" s="10" t="s">
        <v>689</v>
      </c>
      <c r="E1604" s="7">
        <v>20</v>
      </c>
      <c r="F1604" s="2">
        <v>1.5</v>
      </c>
    </row>
    <row r="1605" spans="2:6" x14ac:dyDescent="0.25">
      <c r="C1605" s="13">
        <v>21</v>
      </c>
      <c r="D1605" s="11" t="s">
        <v>233</v>
      </c>
      <c r="E1605" s="19">
        <v>6</v>
      </c>
      <c r="F1605" s="20">
        <v>0.4</v>
      </c>
    </row>
    <row r="1606" spans="2:6" x14ac:dyDescent="0.25">
      <c r="C1606" s="18"/>
      <c r="D1606" s="16" t="s">
        <v>19</v>
      </c>
      <c r="E1606" s="17"/>
      <c r="F1606" s="15"/>
    </row>
    <row r="1608" spans="2:6" x14ac:dyDescent="0.25">
      <c r="B1608" s="14" t="str">
        <f xml:space="preserve"> HYPERLINK("#'目次'!B93", "[88]")</f>
        <v>[88]</v>
      </c>
      <c r="C1608" s="1" t="s">
        <v>691</v>
      </c>
    </row>
    <row r="1609" spans="2:6" x14ac:dyDescent="0.25">
      <c r="B1609" s="1"/>
      <c r="C1609" s="1"/>
    </row>
    <row r="1610" spans="2:6" x14ac:dyDescent="0.25">
      <c r="B1610" s="1"/>
      <c r="C1610" s="1"/>
    </row>
    <row r="1611" spans="2:6" x14ac:dyDescent="0.25">
      <c r="E1611" s="12" t="s">
        <v>2</v>
      </c>
      <c r="F1611" s="4" t="s">
        <v>3</v>
      </c>
    </row>
    <row r="1612" spans="2:6" x14ac:dyDescent="0.25">
      <c r="C1612" s="5"/>
      <c r="D1612" s="6" t="s">
        <v>10</v>
      </c>
      <c r="E1612" s="8">
        <v>1350</v>
      </c>
      <c r="F1612" s="3">
        <v>100</v>
      </c>
    </row>
    <row r="1613" spans="2:6" x14ac:dyDescent="0.25">
      <c r="C1613" s="9">
        <v>1</v>
      </c>
      <c r="D1613" s="10" t="s">
        <v>692</v>
      </c>
      <c r="E1613" s="7">
        <v>39</v>
      </c>
      <c r="F1613" s="2">
        <v>2.9</v>
      </c>
    </row>
    <row r="1614" spans="2:6" x14ac:dyDescent="0.25">
      <c r="C1614" s="9">
        <v>2</v>
      </c>
      <c r="D1614" s="10" t="s">
        <v>693</v>
      </c>
      <c r="E1614" s="7">
        <v>356</v>
      </c>
      <c r="F1614" s="2">
        <v>26.4</v>
      </c>
    </row>
    <row r="1615" spans="2:6" x14ac:dyDescent="0.25">
      <c r="C1615" s="9">
        <v>3</v>
      </c>
      <c r="D1615" s="10" t="s">
        <v>694</v>
      </c>
      <c r="E1615" s="7">
        <v>178</v>
      </c>
      <c r="F1615" s="2">
        <v>13.2</v>
      </c>
    </row>
    <row r="1616" spans="2:6" x14ac:dyDescent="0.25">
      <c r="C1616" s="9">
        <v>4</v>
      </c>
      <c r="D1616" s="10" t="s">
        <v>695</v>
      </c>
      <c r="E1616" s="7">
        <v>255</v>
      </c>
      <c r="F1616" s="2">
        <v>18.899999999999999</v>
      </c>
    </row>
    <row r="1617" spans="2:6" x14ac:dyDescent="0.25">
      <c r="C1617" s="9">
        <v>5</v>
      </c>
      <c r="D1617" s="10" t="s">
        <v>696</v>
      </c>
      <c r="E1617" s="7">
        <v>419</v>
      </c>
      <c r="F1617" s="2">
        <v>31</v>
      </c>
    </row>
    <row r="1618" spans="2:6" x14ac:dyDescent="0.25">
      <c r="C1618" s="9">
        <v>6</v>
      </c>
      <c r="D1618" s="10" t="s">
        <v>697</v>
      </c>
      <c r="E1618" s="7">
        <v>32</v>
      </c>
      <c r="F1618" s="2">
        <v>2.4</v>
      </c>
    </row>
    <row r="1619" spans="2:6" x14ac:dyDescent="0.25">
      <c r="C1619" s="9">
        <v>7</v>
      </c>
      <c r="D1619" s="10" t="s">
        <v>698</v>
      </c>
      <c r="E1619" s="7">
        <v>0</v>
      </c>
      <c r="F1619" s="25" t="s">
        <v>67</v>
      </c>
    </row>
    <row r="1620" spans="2:6" x14ac:dyDescent="0.25">
      <c r="C1620" s="9">
        <v>8</v>
      </c>
      <c r="D1620" s="10" t="s">
        <v>535</v>
      </c>
      <c r="E1620" s="7">
        <v>6</v>
      </c>
      <c r="F1620" s="2">
        <v>0.4</v>
      </c>
    </row>
    <row r="1621" spans="2:6" x14ac:dyDescent="0.25">
      <c r="C1621" s="9">
        <v>9</v>
      </c>
      <c r="D1621" s="10" t="s">
        <v>699</v>
      </c>
      <c r="E1621" s="7">
        <v>50</v>
      </c>
      <c r="F1621" s="2">
        <v>3.7</v>
      </c>
    </row>
    <row r="1622" spans="2:6" x14ac:dyDescent="0.25">
      <c r="C1622" s="13">
        <v>10</v>
      </c>
      <c r="D1622" s="11" t="s">
        <v>233</v>
      </c>
      <c r="E1622" s="19">
        <v>15</v>
      </c>
      <c r="F1622" s="20">
        <v>1.1000000000000001</v>
      </c>
    </row>
    <row r="1623" spans="2:6" x14ac:dyDescent="0.25">
      <c r="C1623" s="18"/>
      <c r="D1623" s="16" t="s">
        <v>19</v>
      </c>
      <c r="E1623" s="17"/>
      <c r="F1623" s="15"/>
    </row>
    <row r="1625" spans="2:6" x14ac:dyDescent="0.25">
      <c r="B1625" s="14" t="str">
        <f xml:space="preserve"> HYPERLINK("#'目次'!B94", "[89]")</f>
        <v>[89]</v>
      </c>
      <c r="C1625" s="1" t="s">
        <v>701</v>
      </c>
    </row>
    <row r="1626" spans="2:6" x14ac:dyDescent="0.25">
      <c r="B1626" s="1"/>
      <c r="C1626" s="1"/>
    </row>
    <row r="1627" spans="2:6" x14ac:dyDescent="0.25">
      <c r="B1627" s="1"/>
      <c r="C1627" s="1"/>
    </row>
    <row r="1628" spans="2:6" x14ac:dyDescent="0.25">
      <c r="E1628" s="12" t="s">
        <v>2</v>
      </c>
      <c r="F1628" s="4" t="s">
        <v>3</v>
      </c>
    </row>
    <row r="1629" spans="2:6" x14ac:dyDescent="0.25">
      <c r="C1629" s="5"/>
      <c r="D1629" s="6" t="s">
        <v>10</v>
      </c>
      <c r="E1629" s="8">
        <v>1350</v>
      </c>
      <c r="F1629" s="3">
        <v>100</v>
      </c>
    </row>
    <row r="1630" spans="2:6" x14ac:dyDescent="0.25">
      <c r="C1630" s="9">
        <v>1</v>
      </c>
      <c r="D1630" s="10" t="s">
        <v>692</v>
      </c>
      <c r="E1630" s="7">
        <v>51</v>
      </c>
      <c r="F1630" s="2">
        <v>3.8</v>
      </c>
    </row>
    <row r="1631" spans="2:6" x14ac:dyDescent="0.25">
      <c r="C1631" s="9">
        <v>2</v>
      </c>
      <c r="D1631" s="10" t="s">
        <v>693</v>
      </c>
      <c r="E1631" s="7">
        <v>349</v>
      </c>
      <c r="F1631" s="2">
        <v>25.9</v>
      </c>
    </row>
    <row r="1632" spans="2:6" x14ac:dyDescent="0.25">
      <c r="C1632" s="9">
        <v>3</v>
      </c>
      <c r="D1632" s="10" t="s">
        <v>694</v>
      </c>
      <c r="E1632" s="7">
        <v>71</v>
      </c>
      <c r="F1632" s="2">
        <v>5.3</v>
      </c>
    </row>
    <row r="1633" spans="2:6" x14ac:dyDescent="0.25">
      <c r="C1633" s="9">
        <v>4</v>
      </c>
      <c r="D1633" s="10" t="s">
        <v>695</v>
      </c>
      <c r="E1633" s="7">
        <v>194</v>
      </c>
      <c r="F1633" s="2">
        <v>14.4</v>
      </c>
    </row>
    <row r="1634" spans="2:6" x14ac:dyDescent="0.25">
      <c r="C1634" s="9">
        <v>5</v>
      </c>
      <c r="D1634" s="10" t="s">
        <v>696</v>
      </c>
      <c r="E1634" s="7">
        <v>452</v>
      </c>
      <c r="F1634" s="2">
        <v>33.5</v>
      </c>
    </row>
    <row r="1635" spans="2:6" x14ac:dyDescent="0.25">
      <c r="C1635" s="9">
        <v>6</v>
      </c>
      <c r="D1635" s="10" t="s">
        <v>697</v>
      </c>
      <c r="E1635" s="7">
        <v>56</v>
      </c>
      <c r="F1635" s="2">
        <v>4.0999999999999996</v>
      </c>
    </row>
    <row r="1636" spans="2:6" x14ac:dyDescent="0.25">
      <c r="C1636" s="9">
        <v>7</v>
      </c>
      <c r="D1636" s="10" t="s">
        <v>698</v>
      </c>
      <c r="E1636" s="7">
        <v>1</v>
      </c>
      <c r="F1636" s="2">
        <v>0.1</v>
      </c>
    </row>
    <row r="1637" spans="2:6" x14ac:dyDescent="0.25">
      <c r="C1637" s="9">
        <v>8</v>
      </c>
      <c r="D1637" s="10" t="s">
        <v>535</v>
      </c>
      <c r="E1637" s="7">
        <v>10</v>
      </c>
      <c r="F1637" s="2">
        <v>0.7</v>
      </c>
    </row>
    <row r="1638" spans="2:6" x14ac:dyDescent="0.25">
      <c r="C1638" s="9">
        <v>9</v>
      </c>
      <c r="D1638" s="10" t="s">
        <v>699</v>
      </c>
      <c r="E1638" s="7">
        <v>55</v>
      </c>
      <c r="F1638" s="2">
        <v>4.0999999999999996</v>
      </c>
    </row>
    <row r="1639" spans="2:6" x14ac:dyDescent="0.25">
      <c r="C1639" s="9">
        <v>10</v>
      </c>
      <c r="D1639" s="10" t="s">
        <v>460</v>
      </c>
      <c r="E1639" s="7">
        <v>46</v>
      </c>
      <c r="F1639" s="2">
        <v>3.4</v>
      </c>
    </row>
    <row r="1640" spans="2:6" x14ac:dyDescent="0.25">
      <c r="C1640" s="13">
        <v>11</v>
      </c>
      <c r="D1640" s="11" t="s">
        <v>233</v>
      </c>
      <c r="E1640" s="19">
        <v>65</v>
      </c>
      <c r="F1640" s="20">
        <v>4.8</v>
      </c>
    </row>
    <row r="1641" spans="2:6" x14ac:dyDescent="0.25">
      <c r="C1641" s="18"/>
      <c r="D1641" s="16" t="s">
        <v>19</v>
      </c>
      <c r="E1641" s="17"/>
      <c r="F1641" s="15"/>
    </row>
    <row r="1643" spans="2:6" x14ac:dyDescent="0.25">
      <c r="B1643" s="14" t="str">
        <f xml:space="preserve"> HYPERLINK("#'目次'!B95", "[90]")</f>
        <v>[90]</v>
      </c>
      <c r="C1643" s="1" t="s">
        <v>703</v>
      </c>
    </row>
    <row r="1644" spans="2:6" x14ac:dyDescent="0.25">
      <c r="B1644" s="1"/>
      <c r="C1644" s="1"/>
    </row>
    <row r="1645" spans="2:6" x14ac:dyDescent="0.25">
      <c r="B1645" s="1"/>
      <c r="C1645" s="1"/>
    </row>
    <row r="1646" spans="2:6" x14ac:dyDescent="0.25">
      <c r="E1646" s="12" t="s">
        <v>2</v>
      </c>
      <c r="F1646" s="4" t="s">
        <v>3</v>
      </c>
    </row>
    <row r="1647" spans="2:6" x14ac:dyDescent="0.25">
      <c r="C1647" s="5"/>
      <c r="D1647" s="6" t="s">
        <v>10</v>
      </c>
      <c r="E1647" s="8">
        <v>1350</v>
      </c>
      <c r="F1647" s="3">
        <v>100</v>
      </c>
    </row>
    <row r="1648" spans="2:6" x14ac:dyDescent="0.25">
      <c r="C1648" s="9">
        <v>1</v>
      </c>
      <c r="D1648" s="10" t="s">
        <v>704</v>
      </c>
      <c r="E1648" s="7">
        <v>30</v>
      </c>
      <c r="F1648" s="2">
        <v>2.2000000000000002</v>
      </c>
    </row>
    <row r="1649" spans="2:6" x14ac:dyDescent="0.25">
      <c r="C1649" s="9">
        <v>2</v>
      </c>
      <c r="D1649" s="10" t="s">
        <v>705</v>
      </c>
      <c r="E1649" s="7">
        <v>53</v>
      </c>
      <c r="F1649" s="2">
        <v>3.9</v>
      </c>
    </row>
    <row r="1650" spans="2:6" x14ac:dyDescent="0.25">
      <c r="C1650" s="9">
        <v>3</v>
      </c>
      <c r="D1650" s="10" t="s">
        <v>706</v>
      </c>
      <c r="E1650" s="7">
        <v>74</v>
      </c>
      <c r="F1650" s="2">
        <v>5.5</v>
      </c>
    </row>
    <row r="1651" spans="2:6" x14ac:dyDescent="0.25">
      <c r="C1651" s="9">
        <v>4</v>
      </c>
      <c r="D1651" s="10" t="s">
        <v>707</v>
      </c>
      <c r="E1651" s="7">
        <v>123</v>
      </c>
      <c r="F1651" s="2">
        <v>9.1</v>
      </c>
    </row>
    <row r="1652" spans="2:6" x14ac:dyDescent="0.25">
      <c r="C1652" s="9">
        <v>5</v>
      </c>
      <c r="D1652" s="10" t="s">
        <v>708</v>
      </c>
      <c r="E1652" s="7">
        <v>159</v>
      </c>
      <c r="F1652" s="2">
        <v>11.8</v>
      </c>
    </row>
    <row r="1653" spans="2:6" x14ac:dyDescent="0.25">
      <c r="C1653" s="9">
        <v>6</v>
      </c>
      <c r="D1653" s="10" t="s">
        <v>709</v>
      </c>
      <c r="E1653" s="7">
        <v>150</v>
      </c>
      <c r="F1653" s="2">
        <v>11.1</v>
      </c>
    </row>
    <row r="1654" spans="2:6" x14ac:dyDescent="0.25">
      <c r="C1654" s="9">
        <v>7</v>
      </c>
      <c r="D1654" s="10" t="s">
        <v>710</v>
      </c>
      <c r="E1654" s="7">
        <v>123</v>
      </c>
      <c r="F1654" s="2">
        <v>9.1</v>
      </c>
    </row>
    <row r="1655" spans="2:6" x14ac:dyDescent="0.25">
      <c r="C1655" s="9">
        <v>8</v>
      </c>
      <c r="D1655" s="10" t="s">
        <v>711</v>
      </c>
      <c r="E1655" s="7">
        <v>75</v>
      </c>
      <c r="F1655" s="2">
        <v>5.6</v>
      </c>
    </row>
    <row r="1656" spans="2:6" x14ac:dyDescent="0.25">
      <c r="C1656" s="9">
        <v>9</v>
      </c>
      <c r="D1656" s="10" t="s">
        <v>712</v>
      </c>
      <c r="E1656" s="7">
        <v>63</v>
      </c>
      <c r="F1656" s="2">
        <v>4.7</v>
      </c>
    </row>
    <row r="1657" spans="2:6" x14ac:dyDescent="0.25">
      <c r="C1657" s="9">
        <v>10</v>
      </c>
      <c r="D1657" s="10" t="s">
        <v>713</v>
      </c>
      <c r="E1657" s="7">
        <v>129</v>
      </c>
      <c r="F1657" s="2">
        <v>9.6</v>
      </c>
    </row>
    <row r="1658" spans="2:6" x14ac:dyDescent="0.25">
      <c r="C1658" s="9">
        <v>11</v>
      </c>
      <c r="D1658" s="10" t="s">
        <v>535</v>
      </c>
      <c r="E1658" s="7">
        <v>313</v>
      </c>
      <c r="F1658" s="2">
        <v>23.2</v>
      </c>
    </row>
    <row r="1659" spans="2:6" x14ac:dyDescent="0.25">
      <c r="C1659" s="13">
        <v>12</v>
      </c>
      <c r="D1659" s="11" t="s">
        <v>233</v>
      </c>
      <c r="E1659" s="19">
        <v>58</v>
      </c>
      <c r="F1659" s="20">
        <v>4.3</v>
      </c>
    </row>
    <row r="1660" spans="2:6" x14ac:dyDescent="0.25">
      <c r="C1660" s="18"/>
      <c r="D1660" s="16" t="s">
        <v>19</v>
      </c>
      <c r="E1660" s="17"/>
      <c r="F1660" s="15"/>
    </row>
    <row r="1662" spans="2:6" x14ac:dyDescent="0.25">
      <c r="B1662" s="14" t="str">
        <f xml:space="preserve"> HYPERLINK("#'目次'!B96", "[91]")</f>
        <v>[91]</v>
      </c>
      <c r="C1662" s="1" t="s">
        <v>715</v>
      </c>
    </row>
    <row r="1663" spans="2:6" x14ac:dyDescent="0.25">
      <c r="B1663" s="1"/>
      <c r="C1663" s="1"/>
    </row>
    <row r="1664" spans="2:6" x14ac:dyDescent="0.25">
      <c r="B1664" s="1"/>
      <c r="C1664" s="1"/>
    </row>
    <row r="1665" spans="3:6" x14ac:dyDescent="0.25">
      <c r="E1665" s="12" t="s">
        <v>2</v>
      </c>
      <c r="F1665" s="4" t="s">
        <v>3</v>
      </c>
    </row>
    <row r="1666" spans="3:6" x14ac:dyDescent="0.25">
      <c r="C1666" s="5"/>
      <c r="D1666" s="6" t="s">
        <v>10</v>
      </c>
      <c r="E1666" s="8">
        <v>1350</v>
      </c>
      <c r="F1666" s="3">
        <v>100</v>
      </c>
    </row>
    <row r="1667" spans="3:6" x14ac:dyDescent="0.25">
      <c r="C1667" s="9">
        <v>1</v>
      </c>
      <c r="D1667" s="10" t="s">
        <v>11</v>
      </c>
      <c r="E1667" s="7">
        <v>56</v>
      </c>
      <c r="F1667" s="2">
        <v>4.0999999999999996</v>
      </c>
    </row>
    <row r="1668" spans="3:6" x14ac:dyDescent="0.25">
      <c r="C1668" s="9">
        <v>2</v>
      </c>
      <c r="D1668" s="10" t="s">
        <v>716</v>
      </c>
      <c r="E1668" s="7">
        <v>16</v>
      </c>
      <c r="F1668" s="2">
        <v>1.2</v>
      </c>
    </row>
    <row r="1669" spans="3:6" x14ac:dyDescent="0.25">
      <c r="C1669" s="9">
        <v>3</v>
      </c>
      <c r="D1669" s="10" t="s">
        <v>717</v>
      </c>
      <c r="E1669" s="7">
        <v>21</v>
      </c>
      <c r="F1669" s="2">
        <v>1.6</v>
      </c>
    </row>
    <row r="1670" spans="3:6" x14ac:dyDescent="0.25">
      <c r="C1670" s="9">
        <v>4</v>
      </c>
      <c r="D1670" s="10" t="s">
        <v>718</v>
      </c>
      <c r="E1670" s="7">
        <v>24</v>
      </c>
      <c r="F1670" s="2">
        <v>1.8</v>
      </c>
    </row>
    <row r="1671" spans="3:6" x14ac:dyDescent="0.25">
      <c r="C1671" s="9">
        <v>5</v>
      </c>
      <c r="D1671" s="10" t="s">
        <v>719</v>
      </c>
      <c r="E1671" s="7">
        <v>10</v>
      </c>
      <c r="F1671" s="2">
        <v>0.7</v>
      </c>
    </row>
    <row r="1672" spans="3:6" x14ac:dyDescent="0.25">
      <c r="C1672" s="9">
        <v>6</v>
      </c>
      <c r="D1672" s="10" t="s">
        <v>720</v>
      </c>
      <c r="E1672" s="7">
        <v>16</v>
      </c>
      <c r="F1672" s="2">
        <v>1.2</v>
      </c>
    </row>
    <row r="1673" spans="3:6" x14ac:dyDescent="0.25">
      <c r="C1673" s="9">
        <v>7</v>
      </c>
      <c r="D1673" s="10" t="s">
        <v>721</v>
      </c>
      <c r="E1673" s="7">
        <v>20</v>
      </c>
      <c r="F1673" s="2">
        <v>1.5</v>
      </c>
    </row>
    <row r="1674" spans="3:6" x14ac:dyDescent="0.25">
      <c r="C1674" s="9">
        <v>8</v>
      </c>
      <c r="D1674" s="10" t="s">
        <v>722</v>
      </c>
      <c r="E1674" s="7">
        <v>39</v>
      </c>
      <c r="F1674" s="2">
        <v>2.9</v>
      </c>
    </row>
    <row r="1675" spans="3:6" x14ac:dyDescent="0.25">
      <c r="C1675" s="9">
        <v>9</v>
      </c>
      <c r="D1675" s="10" t="s">
        <v>723</v>
      </c>
      <c r="E1675" s="7">
        <v>28</v>
      </c>
      <c r="F1675" s="2">
        <v>2.1</v>
      </c>
    </row>
    <row r="1676" spans="3:6" x14ac:dyDescent="0.25">
      <c r="C1676" s="9">
        <v>10</v>
      </c>
      <c r="D1676" s="10" t="s">
        <v>724</v>
      </c>
      <c r="E1676" s="7">
        <v>25</v>
      </c>
      <c r="F1676" s="2">
        <v>1.9</v>
      </c>
    </row>
    <row r="1677" spans="3:6" x14ac:dyDescent="0.25">
      <c r="C1677" s="9">
        <v>11</v>
      </c>
      <c r="D1677" s="10" t="s">
        <v>725</v>
      </c>
      <c r="E1677" s="7">
        <v>58</v>
      </c>
      <c r="F1677" s="2">
        <v>4.3</v>
      </c>
    </row>
    <row r="1678" spans="3:6" x14ac:dyDescent="0.25">
      <c r="C1678" s="9">
        <v>12</v>
      </c>
      <c r="D1678" s="10" t="s">
        <v>726</v>
      </c>
      <c r="E1678" s="7">
        <v>53</v>
      </c>
      <c r="F1678" s="2">
        <v>3.9</v>
      </c>
    </row>
    <row r="1679" spans="3:6" x14ac:dyDescent="0.25">
      <c r="C1679" s="9">
        <v>13</v>
      </c>
      <c r="D1679" s="10" t="s">
        <v>727</v>
      </c>
      <c r="E1679" s="7">
        <v>101</v>
      </c>
      <c r="F1679" s="2">
        <v>7.5</v>
      </c>
    </row>
    <row r="1680" spans="3:6" x14ac:dyDescent="0.25">
      <c r="C1680" s="9">
        <v>14</v>
      </c>
      <c r="D1680" s="10" t="s">
        <v>728</v>
      </c>
      <c r="E1680" s="7">
        <v>85</v>
      </c>
      <c r="F1680" s="2">
        <v>6.3</v>
      </c>
    </row>
    <row r="1681" spans="3:6" x14ac:dyDescent="0.25">
      <c r="C1681" s="9">
        <v>15</v>
      </c>
      <c r="D1681" s="10" t="s">
        <v>729</v>
      </c>
      <c r="E1681" s="7">
        <v>25</v>
      </c>
      <c r="F1681" s="2">
        <v>1.9</v>
      </c>
    </row>
    <row r="1682" spans="3:6" x14ac:dyDescent="0.25">
      <c r="C1682" s="9">
        <v>16</v>
      </c>
      <c r="D1682" s="10" t="s">
        <v>730</v>
      </c>
      <c r="E1682" s="7">
        <v>10</v>
      </c>
      <c r="F1682" s="2">
        <v>0.7</v>
      </c>
    </row>
    <row r="1683" spans="3:6" x14ac:dyDescent="0.25">
      <c r="C1683" s="9">
        <v>17</v>
      </c>
      <c r="D1683" s="10" t="s">
        <v>731</v>
      </c>
      <c r="E1683" s="7">
        <v>11</v>
      </c>
      <c r="F1683" s="2">
        <v>0.8</v>
      </c>
    </row>
    <row r="1684" spans="3:6" x14ac:dyDescent="0.25">
      <c r="C1684" s="9">
        <v>18</v>
      </c>
      <c r="D1684" s="10" t="s">
        <v>732</v>
      </c>
      <c r="E1684" s="7">
        <v>17</v>
      </c>
      <c r="F1684" s="2">
        <v>1.3</v>
      </c>
    </row>
    <row r="1685" spans="3:6" x14ac:dyDescent="0.25">
      <c r="C1685" s="9">
        <v>19</v>
      </c>
      <c r="D1685" s="10" t="s">
        <v>733</v>
      </c>
      <c r="E1685" s="7">
        <v>2</v>
      </c>
      <c r="F1685" s="2">
        <v>0.1</v>
      </c>
    </row>
    <row r="1686" spans="3:6" x14ac:dyDescent="0.25">
      <c r="C1686" s="9">
        <v>20</v>
      </c>
      <c r="D1686" s="10" t="s">
        <v>734</v>
      </c>
      <c r="E1686" s="7">
        <v>18</v>
      </c>
      <c r="F1686" s="2">
        <v>1.3</v>
      </c>
    </row>
    <row r="1687" spans="3:6" x14ac:dyDescent="0.25">
      <c r="C1687" s="9">
        <v>21</v>
      </c>
      <c r="D1687" s="10" t="s">
        <v>735</v>
      </c>
      <c r="E1687" s="7">
        <v>32</v>
      </c>
      <c r="F1687" s="2">
        <v>2.4</v>
      </c>
    </row>
    <row r="1688" spans="3:6" x14ac:dyDescent="0.25">
      <c r="C1688" s="9">
        <v>22</v>
      </c>
      <c r="D1688" s="10" t="s">
        <v>736</v>
      </c>
      <c r="E1688" s="7">
        <v>35</v>
      </c>
      <c r="F1688" s="2">
        <v>2.6</v>
      </c>
    </row>
    <row r="1689" spans="3:6" x14ac:dyDescent="0.25">
      <c r="C1689" s="9">
        <v>23</v>
      </c>
      <c r="D1689" s="10" t="s">
        <v>737</v>
      </c>
      <c r="E1689" s="7">
        <v>92</v>
      </c>
      <c r="F1689" s="2">
        <v>6.8</v>
      </c>
    </row>
    <row r="1690" spans="3:6" x14ac:dyDescent="0.25">
      <c r="C1690" s="9">
        <v>24</v>
      </c>
      <c r="D1690" s="10" t="s">
        <v>738</v>
      </c>
      <c r="E1690" s="7">
        <v>25</v>
      </c>
      <c r="F1690" s="2">
        <v>1.9</v>
      </c>
    </row>
    <row r="1691" spans="3:6" x14ac:dyDescent="0.25">
      <c r="C1691" s="9">
        <v>25</v>
      </c>
      <c r="D1691" s="10" t="s">
        <v>739</v>
      </c>
      <c r="E1691" s="7">
        <v>11</v>
      </c>
      <c r="F1691" s="2">
        <v>0.8</v>
      </c>
    </row>
    <row r="1692" spans="3:6" x14ac:dyDescent="0.25">
      <c r="C1692" s="9">
        <v>26</v>
      </c>
      <c r="D1692" s="10" t="s">
        <v>740</v>
      </c>
      <c r="E1692" s="7">
        <v>23</v>
      </c>
      <c r="F1692" s="2">
        <v>1.7</v>
      </c>
    </row>
    <row r="1693" spans="3:6" x14ac:dyDescent="0.25">
      <c r="C1693" s="9">
        <v>27</v>
      </c>
      <c r="D1693" s="10" t="s">
        <v>741</v>
      </c>
      <c r="E1693" s="7">
        <v>85</v>
      </c>
      <c r="F1693" s="2">
        <v>6.3</v>
      </c>
    </row>
    <row r="1694" spans="3:6" x14ac:dyDescent="0.25">
      <c r="C1694" s="9">
        <v>28</v>
      </c>
      <c r="D1694" s="10" t="s">
        <v>742</v>
      </c>
      <c r="E1694" s="7">
        <v>44</v>
      </c>
      <c r="F1694" s="2">
        <v>3.3</v>
      </c>
    </row>
    <row r="1695" spans="3:6" x14ac:dyDescent="0.25">
      <c r="C1695" s="9">
        <v>29</v>
      </c>
      <c r="D1695" s="10" t="s">
        <v>743</v>
      </c>
      <c r="E1695" s="7">
        <v>15</v>
      </c>
      <c r="F1695" s="2">
        <v>1.1000000000000001</v>
      </c>
    </row>
    <row r="1696" spans="3:6" x14ac:dyDescent="0.25">
      <c r="C1696" s="9">
        <v>30</v>
      </c>
      <c r="D1696" s="10" t="s">
        <v>744</v>
      </c>
      <c r="E1696" s="7">
        <v>13</v>
      </c>
      <c r="F1696" s="2">
        <v>1</v>
      </c>
    </row>
    <row r="1697" spans="3:6" x14ac:dyDescent="0.25">
      <c r="C1697" s="9">
        <v>31</v>
      </c>
      <c r="D1697" s="10" t="s">
        <v>745</v>
      </c>
      <c r="E1697" s="7">
        <v>9</v>
      </c>
      <c r="F1697" s="2">
        <v>0.7</v>
      </c>
    </row>
    <row r="1698" spans="3:6" x14ac:dyDescent="0.25">
      <c r="C1698" s="9">
        <v>32</v>
      </c>
      <c r="D1698" s="10" t="s">
        <v>746</v>
      </c>
      <c r="E1698" s="7">
        <v>9</v>
      </c>
      <c r="F1698" s="2">
        <v>0.7</v>
      </c>
    </row>
    <row r="1699" spans="3:6" x14ac:dyDescent="0.25">
      <c r="C1699" s="9">
        <v>33</v>
      </c>
      <c r="D1699" s="10" t="s">
        <v>747</v>
      </c>
      <c r="E1699" s="7">
        <v>19</v>
      </c>
      <c r="F1699" s="2">
        <v>1.4</v>
      </c>
    </row>
    <row r="1700" spans="3:6" x14ac:dyDescent="0.25">
      <c r="C1700" s="9">
        <v>34</v>
      </c>
      <c r="D1700" s="10" t="s">
        <v>748</v>
      </c>
      <c r="E1700" s="7">
        <v>33</v>
      </c>
      <c r="F1700" s="2">
        <v>2.4</v>
      </c>
    </row>
    <row r="1701" spans="3:6" x14ac:dyDescent="0.25">
      <c r="C1701" s="9">
        <v>35</v>
      </c>
      <c r="D1701" s="10" t="s">
        <v>749</v>
      </c>
      <c r="E1701" s="7">
        <v>20</v>
      </c>
      <c r="F1701" s="2">
        <v>1.5</v>
      </c>
    </row>
    <row r="1702" spans="3:6" x14ac:dyDescent="0.25">
      <c r="C1702" s="9">
        <v>36</v>
      </c>
      <c r="D1702" s="10" t="s">
        <v>750</v>
      </c>
      <c r="E1702" s="7">
        <v>6</v>
      </c>
      <c r="F1702" s="2">
        <v>0.4</v>
      </c>
    </row>
    <row r="1703" spans="3:6" x14ac:dyDescent="0.25">
      <c r="C1703" s="9">
        <v>37</v>
      </c>
      <c r="D1703" s="10" t="s">
        <v>751</v>
      </c>
      <c r="E1703" s="7">
        <v>13</v>
      </c>
      <c r="F1703" s="2">
        <v>1</v>
      </c>
    </row>
    <row r="1704" spans="3:6" x14ac:dyDescent="0.25">
      <c r="C1704" s="9">
        <v>38</v>
      </c>
      <c r="D1704" s="10" t="s">
        <v>752</v>
      </c>
      <c r="E1704" s="7">
        <v>12</v>
      </c>
      <c r="F1704" s="2">
        <v>0.9</v>
      </c>
    </row>
    <row r="1705" spans="3:6" x14ac:dyDescent="0.25">
      <c r="C1705" s="9">
        <v>39</v>
      </c>
      <c r="D1705" s="10" t="s">
        <v>753</v>
      </c>
      <c r="E1705" s="7">
        <v>12</v>
      </c>
      <c r="F1705" s="2">
        <v>0.9</v>
      </c>
    </row>
    <row r="1706" spans="3:6" x14ac:dyDescent="0.25">
      <c r="C1706" s="9">
        <v>40</v>
      </c>
      <c r="D1706" s="10" t="s">
        <v>754</v>
      </c>
      <c r="E1706" s="7">
        <v>81</v>
      </c>
      <c r="F1706" s="2">
        <v>6</v>
      </c>
    </row>
    <row r="1707" spans="3:6" x14ac:dyDescent="0.25">
      <c r="C1707" s="9">
        <v>41</v>
      </c>
      <c r="D1707" s="10" t="s">
        <v>755</v>
      </c>
      <c r="E1707" s="7">
        <v>7</v>
      </c>
      <c r="F1707" s="2">
        <v>0.5</v>
      </c>
    </row>
    <row r="1708" spans="3:6" x14ac:dyDescent="0.25">
      <c r="C1708" s="9">
        <v>42</v>
      </c>
      <c r="D1708" s="10" t="s">
        <v>756</v>
      </c>
      <c r="E1708" s="7">
        <v>18</v>
      </c>
      <c r="F1708" s="2">
        <v>1.3</v>
      </c>
    </row>
    <row r="1709" spans="3:6" x14ac:dyDescent="0.25">
      <c r="C1709" s="9">
        <v>43</v>
      </c>
      <c r="D1709" s="10" t="s">
        <v>757</v>
      </c>
      <c r="E1709" s="7">
        <v>21</v>
      </c>
      <c r="F1709" s="2">
        <v>1.6</v>
      </c>
    </row>
    <row r="1710" spans="3:6" x14ac:dyDescent="0.25">
      <c r="C1710" s="9">
        <v>44</v>
      </c>
      <c r="D1710" s="10" t="s">
        <v>758</v>
      </c>
      <c r="E1710" s="7">
        <v>20</v>
      </c>
      <c r="F1710" s="2">
        <v>1.5</v>
      </c>
    </row>
    <row r="1711" spans="3:6" x14ac:dyDescent="0.25">
      <c r="C1711" s="9">
        <v>45</v>
      </c>
      <c r="D1711" s="10" t="s">
        <v>759</v>
      </c>
      <c r="E1711" s="7">
        <v>10</v>
      </c>
      <c r="F1711" s="2">
        <v>0.7</v>
      </c>
    </row>
    <row r="1712" spans="3:6" x14ac:dyDescent="0.25">
      <c r="C1712" s="9">
        <v>46</v>
      </c>
      <c r="D1712" s="10" t="s">
        <v>760</v>
      </c>
      <c r="E1712" s="7">
        <v>22</v>
      </c>
      <c r="F1712" s="2">
        <v>1.6</v>
      </c>
    </row>
    <row r="1713" spans="3:6" x14ac:dyDescent="0.25">
      <c r="C1713" s="13">
        <v>47</v>
      </c>
      <c r="D1713" s="11" t="s">
        <v>761</v>
      </c>
      <c r="E1713" s="19">
        <v>28</v>
      </c>
      <c r="F1713" s="20">
        <v>2.1</v>
      </c>
    </row>
    <row r="1714" spans="3:6" x14ac:dyDescent="0.25">
      <c r="C1714" s="18"/>
      <c r="D1714" s="16" t="s">
        <v>19</v>
      </c>
      <c r="E1714" s="17"/>
      <c r="F1714" s="15"/>
    </row>
  </sheetData>
  <phoneticPr fontId="5"/>
  <pageMargins left="0.7" right="0.7" top="0.70634920634920628" bottom="0.70634920634920628" header="0.34920634920634919" footer="0.34920634920634919"/>
  <pageSetup paperSize="9" scale="71" orientation="portrait"/>
  <headerFooter>
    <oddFooter>&amp;C&amp;P</oddFooter>
  </headerFooter>
  <rowBreaks count="25" manualBreakCount="25">
    <brk id="68" max="16383" man="1"/>
    <brk id="126" max="16383" man="1"/>
    <brk id="173" max="16383" man="1"/>
    <brk id="317" max="16383" man="1"/>
    <brk id="385" max="16383" man="1"/>
    <brk id="474" max="16383" man="1"/>
    <brk id="535" max="16383" man="1"/>
    <brk id="594" max="16383" man="1"/>
    <brk id="657" max="16383" man="1"/>
    <brk id="717" max="16383" man="1"/>
    <brk id="777" max="16383" man="1"/>
    <brk id="839" max="16383" man="1"/>
    <brk id="907" max="16383" man="1"/>
    <brk id="977" max="16383" man="1"/>
    <brk id="1041" max="16383" man="1"/>
    <brk id="1109" max="16383" man="1"/>
    <brk id="1177" max="16383" man="1"/>
    <brk id="1242" max="16383" man="1"/>
    <brk id="1304" max="16383" man="1"/>
    <brk id="1367" max="16383" man="1"/>
    <brk id="1430" max="16383" man="1"/>
    <brk id="1500" max="16383" man="1"/>
    <brk id="1566" max="16383" man="1"/>
    <brk id="1624" max="16383" man="1"/>
    <brk id="16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NP</vt:lpstr>
      <vt:lpstr>NP!Print_Area</vt:lpstr>
      <vt:lpstr>NP!Print_Titles</vt:lpstr>
      <vt:lpstr>目次!Print_Titles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姜 泰安</cp:lastModifiedBy>
  <dcterms:modified xsi:type="dcterms:W3CDTF">2023-12-18T01:19:06Z</dcterms:modified>
</cp:coreProperties>
</file>